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0" lowestEdited="9.0" rupBuild="0.1081"/>
  <x:bookViews>
    <x:workbookView xWindow="0" yWindow="0" windowWidth="24870" windowHeight="12210"/>
  </x:bookViews>
  <x:sheets>
    <x:sheet name="세입부" sheetId="1" r:id="rId4"/>
    <x:sheet name="세출부" sheetId="2" r:id="rId5"/>
    <x:sheet name="급여산출기초1" sheetId="3" r:id="rId6"/>
    <x:sheet name="사회보험" sheetId="4" r:id="rId7"/>
    <x:sheet name="임직원보수일람표1" sheetId="5" r:id="rId8"/>
    <x:sheet name="운영비" sheetId="6" r:id="rId9"/>
    <x:sheet name="생계비" sheetId="7" r:id="rId10"/>
    <x:sheet name="Sheet11" sheetId="8" r:id="rId11"/>
  </x:sheets>
  <x:definedNames>
    <x:definedName name="_xlnm.Consolidate_Area" localSheetId="1">세출부!$1:$5</x:definedName>
  </x:definedNames>
  <x:calcPr xmlns:mc="http://schemas.openxmlformats.org/markup-compatibility/2006" xmlns:hs="http://schemas.haansoft.com/office/spreadsheet/8.0" mc:Ignorable="hs" hs:hclCalcId="902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성애원</x:author>
    <x:author>하미영</x:author>
  </x:authors>
  <x:commentList>
    <x:comment ref="G3:G3" authorId="0">
      <x:text>
        <x:r>
          <x:rPr>
            <x:rFont val="굴림"/>
            <x:sz val="9"/>
            <x:color rgb="ff000000"/>
            <x:b val="1"/>
          </x:rPr>
          <x:t xml:space="preserve">성애원:
</x:t>
        </x:r>
        <x:r>
          <x:rPr>
            <x:rFont val="굴림"/>
            <x:sz val="9"/>
            <x:color rgb="ff000000"/>
          </x:rPr>
          <x:t>시간외수당 셀 참고</x:t>
        </x:r>
      </x:text>
    </x:comment>
    <x:comment ref="H4:H4" authorId="1">
      <x:text>
        <x:r>
          <x:rPr>
            <x:rFont val="굴림"/>
            <x:sz val="9"/>
            <x:color rgb="ff000000"/>
            <x:b val="1"/>
          </x:rPr>
          <x:t xml:space="preserve">시간외수당:11월분+12월분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성애원</x:author>
  </x:authors>
  <x:commentList>
    <x:comment ref="G3:G3" authorId="0">
      <x:text>
        <x:r>
          <x:rPr>
            <x:rFont val="굴림"/>
            <x:sz val="9"/>
            <x:color rgb="ff000000"/>
            <x:b val="1"/>
          </x:rPr>
          <x:t xml:space="preserve">성애원:
</x:t>
        </x:r>
        <x:r>
          <x:rPr>
            <x:rFont val="굴림"/>
            <x:sz val="9"/>
            <x:color rgb="ff000000"/>
          </x:rPr>
          <x:t>시간외수당 셀 참고</x:t>
        </x:r>
      </x:text>
    </x:comment>
  </x:commentList>
</x:comments>
</file>

<file path=xl/comments3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Administrator</x:author>
  </x:authors>
  <x:commentList>
    <x:comment ref="C14:C14" authorId="0">
      <x:text>
        <x:r>
          <x:rPr>
            <x:rFont val="Tahoma"/>
            <x:sz val="9"/>
            <x:color rgb="ff000000"/>
          </x:rPr>
          <x:t xml:space="preserve">입사일:2015.8.1
</x:t>
        </x:r>
      </x:text>
    </x:comment>
    <x:comment ref="C24:C24" authorId="0">
      <x:text>
        <x:r>
          <x:rPr>
            <x:rFont val="Tahoma"/>
            <x:sz val="9"/>
            <x:color rgb="ff000000"/>
            <x:b val="1"/>
          </x:rPr>
          <x:t>2015.2.1입사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C25:C25" authorId="0">
      <x:text>
        <x:r>
          <x:rPr>
            <x:rFont val="Tahoma"/>
            <x:sz val="9"/>
            <x:color rgb="ff000000"/>
            <x:b val="1"/>
          </x:rPr>
          <x:t xml:space="preserve">2015.3.1 입사
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C26:C26" authorId="0">
      <x:text>
        <x:r>
          <x:rPr>
            <x:rFont val="Tahoma"/>
            <x:sz val="9"/>
            <x:color rgb="ff000000"/>
            <x:b val="1"/>
          </x:rPr>
          <x:t>2015.4.1입사</x:t>
        </x:r>
      </x:text>
    </x:comment>
    <x:comment ref="C28:C28" authorId="0">
      <x:text>
        <x:r>
          <x:rPr>
            <x:rFont val="Tahoma"/>
            <x:sz val="9"/>
            <x:color rgb="ff000000"/>
            <x:b val="1"/>
          </x:rPr>
          <x:t>2015.7.1 입사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C29:C29" authorId="0">
      <x:text>
        <x:r>
          <x:rPr>
            <x:rFont val="돋움"/>
            <x:sz val="9"/>
            <x:color rgb="ff000000"/>
          </x:rPr>
          <x:t>입사일</x:t>
        </x:r>
        <x:r>
          <x:rPr>
            <x:rFont val="Tahoma"/>
            <x:sz val="9"/>
            <x:color rgb="ff000000"/>
          </x:rPr>
          <x:t xml:space="preserve">:2015.10.1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<x:sst xmlns:r="http://schemas.openxmlformats.org/officeDocument/2006/relationships" xmlns:c="http://schemas.openxmlformats.org/drawingml/2006/chart" xmlns:x="http://schemas.openxmlformats.org/spreadsheetml/2006/main" count="441" uniqueCount="308">
  <x:si>
    <x:t>초등 수학여행비     85,000*11명*1회= 935,000
중등 수련회비       70,000*8명*2회=1,120,000
계                              2,055,000</x:t>
  </x:si>
  <x:si>
    <x:t>김영순</x:t>
  </x:si>
  <x:si>
    <x:t>윤기영</x:t>
  </x:si>
  <x:si>
    <x:t>임수진</x:t>
  </x:si>
  <x:si>
    <x:t>곽민정</x:t>
  </x:si>
  <x:si>
    <x:t>윤지희</x:t>
  </x:si>
  <x:si>
    <x:t>이명진</x:t>
  </x:si>
  <x:si>
    <x:t>권선정</x:t>
  </x:si>
  <x:si>
    <x:t>하미영</x:t>
  </x:si>
  <x:si>
    <x:t>인건비</x:t>
  </x:si>
  <x:si>
    <x:t>김문정</x:t>
  </x:si>
  <x:si>
    <x:t>강명수</x:t>
  </x:si>
  <x:si>
    <x:t>김경화</x:t>
  </x:si>
  <x:si>
    <x:t>김서연</x:t>
  </x:si>
  <x:si>
    <x:t>임낙영</x:t>
  </x:si>
  <x:si>
    <x:t>성애원</x:t>
  </x:si>
  <x:si>
    <x:t>노미아</x:t>
  </x:si>
  <x:si>
    <x:t>박초롱</x:t>
  </x:si>
  <x:si>
    <x:t>서가현</x:t>
  </x:si>
  <x:si>
    <x:t>류태경</x:t>
  </x:si>
  <x:si>
    <x:t>제수당계</x:t>
  </x:si>
  <x:si>
    <x:t>지급회수</x:t>
  </x:si>
  <x:si>
    <x:t>예상
인원</x:t>
  </x:si>
  <x:si>
    <x:t>기본급계</x:t>
  </x:si>
  <x:si>
    <x:t>생활지도원12</x:t>
  </x:si>
  <x:si>
    <x:t>가족수당</x:t>
  </x:si>
  <x:si>
    <x:t>안전관리비</x:t>
  </x:si>
  <x:si>
    <x:t>과     목</x:t>
  </x:si>
  <x:si>
    <x:t>산출내역</x:t>
  </x:si>
  <x:si>
    <x:t>기타후생비</x:t>
  </x:si>
  <x:si>
    <x:t>자립전담요원</x:t>
  </x:si>
  <x:si>
    <x:t>생활지도원11</x:t>
  </x:si>
  <x:si>
    <x:t>고용보험</x:t>
  </x:si>
  <x:si>
    <x:t>시간외수당</x:t>
  </x:si>
  <x:si>
    <x:t>지정후원금</x:t>
  </x:si>
  <x:si>
    <x:t>회 의 비</x:t>
  </x:si>
  <x:si>
    <x:t>업무추진비</x:t>
  </x:si>
  <x:si>
    <x:t>보조금수입</x:t>
  </x:si>
  <x:si>
    <x:t>자산취득비</x:t>
  </x:si>
  <x:si>
    <x:t>재산조성비</x:t>
  </x:si>
  <x:si>
    <x:t>합    계</x:t>
  </x:si>
  <x:si>
    <x:t>시설장비유지비</x:t>
  </x:si>
  <x:si>
    <x:t xml:space="preserve">후원자 감사패      66,000원*10개=  660,000
후원자 감사선물  1,000,000원*2회=2,000,000
기타 기관운영비                  1,000,000
  계                            3,660,000            </x:t>
  </x:si>
  <x:si>
    <x:t>생 계 비
-생계비
-춘계부식/김장비
-월동대책비
-특별위로비</x:t>
  </x:si>
  <x:si>
    <x:t>후원금 각종비품구입
400,000*12월=4,800,000원</x:t>
  </x:si>
  <x:si>
    <x:t>수용기관경비
-수용기관경비
-아동용돈
-하계수련비
-양육수당</x:t>
  </x:si>
  <x:si>
    <x:r>
      <x:rPr>
        <x:rFont val="바탕체"/>
        <x:sz val="9"/>
        <x:color rgb="ff000000"/>
        <x:b val="1"/>
      </x:rPr>
      <x:t xml:space="preserve">건물유지비용 1,000,000*12월=12,000,000
안전관리비                   2,000,000
</x:t>
    </x:r>
    <x:r>
      <x:rPr>
        <x:rFont val="바탕체"/>
        <x:sz val="9"/>
        <x:color rgb="ff0000ff"/>
        <x:b val="1"/>
      </x:rPr>
      <x:t xml:space="preserve">환경개선비                   4,575,000
</x:t>
    </x:r>
    <x:r>
      <x:rPr>
        <x:rFont val="바탕체"/>
        <x:sz val="9"/>
        <x:color rgb="ff000000"/>
        <x:b val="1"/>
      </x:rPr>
      <x:t>계                         18,575,000</x:t>
    </x:r>
  </x:si>
  <x:si>
    <x:t>공제액</x:t>
  </x:si>
  <x:si>
    <x:t>5명</x:t>
  </x:si>
  <x:si>
    <x:t>11명</x:t>
  </x:si>
  <x:si>
    <x:t>연1회</x:t>
  </x:si>
  <x:si>
    <x:t>본예산</x:t>
  </x:si>
  <x:si>
    <x:t>위생원</x:t>
  </x:si>
  <x:si>
    <x:t>시간</x:t>
  </x:si>
  <x:si>
    <x:t>유영애</x:t>
  </x:si>
  <x:si>
    <x:t>서선미</x:t>
  </x:si>
  <x:si>
    <x:t>사업비</x:t>
  </x:si>
  <x:si>
    <x:t>65명</x:t>
  </x:si>
  <x:si>
    <x:t>간호사</x:t>
  </x:si>
  <x:si>
    <x:t>이필순</x:t>
  </x:si>
  <x:si>
    <x:t>NO</x:t>
  </x:si>
  <x:si>
    <x:t>48명</x:t>
  </x:si>
  <x:si>
    <x:t>피복비</x:t>
  </x:si>
  <x:si>
    <x:t>합 계</x:t>
  </x:si>
  <x:si>
    <x:t>사무원</x:t>
  </x:si>
  <x:si>
    <x:t>구 분</x:t>
  </x:si>
  <x:si>
    <x:t>중학생부교재비 중8명*38,700*년1회=309,600
초등부교재비 48명*38,700*년1회= 1,857,600
학습보조비    중8명*100,000*년1회=800,000
           초48명*80,000*년1회=3,840,000
기타도서구입비   100,000*4분기=   400,000
계                            7,207,200</x:t>
  </x:si>
  <x:si>
    <x:t xml:space="preserve">아동용돈    12,684,000
하계수련비   1,560,000
교통비       1,920,000   
수학여행비     935,000
학습보조비   4,640,000
안전관리비   2,000,000
환경개선비   4,575,000
계          28,314,000           </x:t>
  </x:si>
  <x:si>
    <x:r>
      <x:rPr>
        <x:rFont val="바탕체"/>
        <x:sz val="9"/>
        <x:color rgb="ff000000"/>
        <x:b val="1"/>
      </x:rPr>
      <x:t xml:space="preserve">아동필요용품 50,000*65명*12월= 39,000,000 
</x:t>
    </x:r>
    <x:r>
      <x:rPr>
        <x:rFont val="바탕체"/>
        <x:sz val="9"/>
        <x:color rgb="ff0000ff"/>
        <x:b val="1"/>
      </x:rPr>
      <x:t>아동용돈 56명기준              12,684,000</x:t>
    </x:r>
    <x:r>
      <x:rPr>
        <x:rFont val="바탕체"/>
        <x:sz val="9"/>
        <x:color rgb="ff000000"/>
        <x:b val="1"/>
      </x:rPr>
      <x:t xml:space="preserve"> 
하계수련비        24,000*65명=  1,560,000
</x:t>
    </x:r>
    <x:r>
      <x:rPr>
        <x:rFont val="바탕체"/>
        <x:sz val="9"/>
        <x:color rgb="ff0000ff"/>
        <x:b val="1"/>
      </x:rPr>
      <x:t xml:space="preserve">양육수당      100,000*1명*2월=    200,000
</x:t>
    </x:r>
    <x:r>
      <x:rPr>
        <x:rFont val="바탕체"/>
        <x:sz val="9"/>
        <x:color rgb="ff000000"/>
        <x:b val="1"/>
      </x:rPr>
      <x:t>후원금                          1,791,000
계                            55,235,000</x:t>
    </x:r>
  </x:si>
  <x:si>
    <x:t>초등6학년  8명*18,000원*2월=288,000
초등6학년 11명*18,000원*12월=2,376,000
초등5학년 11명*18,000원*12월=2,376,000
초등4학년 12명*18,000원*12월=2,592,000
초등3학년  8명*18,000원*12월=1,728,000
초등2학년  4명*18,000원*12월=864,000
초등1학년  3명*18,000원*10월=540,000</x:t>
  </x:si>
  <x:si>
    <x:t xml:space="preserve">취사연료비   1,980*65명*12월=1,544,400
종사자급식비 1,000*29명*12월=  348,000
심야전기     1,500,000*12월=18,000,000
개인부담        75,000*12월=   900,000
계                         20,792,400 </x:t>
  </x:si>
  <x:si>
    <x:t>수지에니어그램       35,000*9명=  315,000
음악치료프로그램     70,000*5명=  350,000
또래관계개선프로그램 75,000*20명=1,500,000
계                             2,165,000</x:t>
  </x:si>
  <x:si>
    <x:t>퇴직적립금</x:t>
  </x:si>
  <x:si>
    <x:t xml:space="preserve">직원교육비  50,000*29명=1,450,000
직원출장비 100,000*12월=1,200,000
시설장 세미나비           600,000
사무국장 세미나비         500,000
계                     3,750,000 </x:t>
  </x:si>
  <x:si>
    <x:t xml:space="preserve">기관홍보용 달력제작 2,000*150부=300,000 
기타 운영경비                   700,000
계                          1,000,000 </x:t>
  </x:si>
  <x:si>
    <x:r>
      <x:rPr>
        <x:rFont val="바탕체"/>
        <x:sz val="9"/>
        <x:color rgb="ff000000"/>
        <x:b val="1"/>
      </x:rPr>
      <x:t xml:space="preserve">명절휴가비   71,186,400 
시간외수당  100,368,540 
가족수당      6,240,000
</x:t>
    </x:r>
    <x:r>
      <x:rPr>
        <x:rFont val="바탕체"/>
        <x:sz val="9"/>
        <x:color rgb="ff0000ff"/>
        <x:b val="1"/>
      </x:rPr>
      <x:t xml:space="preserve">보존지급액      684,000 
</x:t>
    </x:r>
    <x:r>
      <x:rPr>
        <x:rFont val="바탕체"/>
        <x:sz val="9"/>
        <x:color rgb="ff000000"/>
        <x:b val="1"/>
      </x:rPr>
      <x:t>계         178,478,940</x:t>
    </x:r>
  </x:si>
  <x:si>
    <x:t>연합회행사지원비       604,000
어린이날행사비         696,000
성탄파티               700,000
계                  2,000,000</x:t>
  </x:si>
  <x:si>
    <x:t>바우처지원비 월1,000,000*12월=12,000,000</x:t>
  </x:si>
  <x:si>
    <x:t>2016년 성애원(시설) 경상보조금 관리운영비 산출내역(국시비)</x:t>
  </x:si>
  <x:si>
    <x:t xml:space="preserve">2016년 성애원(시설) 경상보조금 생계비(국시비) 산출내역 </x:t>
  </x:si>
  <x:si>
    <x:t>아동이미용비      월50,000*12월=   600,000
아동목욕비      50명*6,000*12월= 3,600,000
계                              4,200,000</x:t>
  </x:si>
  <x:si>
    <x:t>주부식비통합
-피복비
-취사연료 포함</x:t>
  </x:si>
  <x:si>
    <x:t>중8명*38,700원*년1회=309,600</x:t>
  </x:si>
  <x:si>
    <x:t>중8명*52,600원*년2회=841,600</x:t>
  </x:si>
  <x:si>
    <x:t>2016년도 아동복지시설 운영비등 지원기준</x:t>
  </x:si>
  <x:si>
    <x:t>시설비          5,000,000</x:t>
  </x:si>
  <x:si>
    <x:t>65명*14,270원*년1회=927,550</x:t>
  </x:si>
  <x:si>
    <x:t>개인결연금 65명 62,728,000</x:t>
  </x:si>
  <x:si>
    <x:t>퇴직금및퇴직적립금 74,195,130</x:t>
  </x:si>
  <x:si>
    <x:t>24,000/월1인당</x:t>
  </x:si>
  <x:si>
    <x:t>특별위로비(설,추석)</x:t>
  </x:si>
  <x:si>
    <x:t>89,237/월</x:t>
  </x:si>
  <x:si>
    <x:t>사회보험
부담비용</x:t>
  </x:si>
  <x:si>
    <x:t>수용비및
수수료</x:t>
  </x:si>
  <x:si>
    <x:t>비         교</x:t>
  </x:si>
  <x:si>
    <x:t>학습보조비(중등)</x:t>
  </x:si>
  <x:si>
    <x:t>비        교</x:t>
  </x:si>
  <x:si>
    <x:t>38,700/년1인당</x:t>
  </x:si>
  <x:si>
    <x:t>학습보조비(초등)</x:t>
  </x:si>
  <x:si>
    <x:t>52,600/년2회</x:t>
  </x:si>
  <x:si>
    <x:t>바우처
프로그램</x:t>
  </x:si>
  <x:si>
    <x:t>22,500/월1인당</x:t>
  </x:si>
  <x:si>
    <x:t>고용보험
(0.9%)</x:t>
  </x:si>
  <x:si>
    <x:t>국민연금
(4.5%)</x:t>
  </x:si>
  <x:si>
    <x:t>프로그램
사업비</x:t>
  </x:si>
  <x:si>
    <x:t>정서지원
프로그램</x:t>
  </x:si>
  <x:si>
    <x:t>의무교육
프로그램</x:t>
  </x:si>
  <x:si>
    <x:t>121,700/월</x:t>
  </x:si>
  <x:si>
    <x:t>산재보험
(0.7%)</x:t>
  </x:si>
  <x:si>
    <x:t>춘계부식비/월동김장비</x:t>
  </x:si>
  <x:si>
    <x:t>합      계</x:t>
  </x:si>
  <x:si>
    <x:t>생활지도원3(선임)</x:t>
  </x:si>
  <x:si>
    <x:t>85,000/년1인당</x:t>
  </x:si>
  <x:si>
    <x:t>산  출  기  초</x:t>
  </x:si>
  <x:si>
    <x:t>(단위 : 천원)</x:t>
  </x:si>
  <x:si>
    <x:t>24,000/년1인당</x:t>
  </x:si>
  <x:si>
    <x:t>문화체험
사업비</x:t>
  </x:si>
  <x:si>
    <x:t>퇴직금및
퇴직적립금</x:t>
  </x:si>
  <x:si>
    <x:t>기타예금
이자수입</x:t>
  </x:si>
  <x:si>
    <x:t>80,000/년1인당</x:t>
  </x:si>
  <x:si>
    <x:t>사 용 자 부 담</x:t>
  </x:si>
  <x:si>
    <x:t>14,270/년1인당</x:t>
  </x:si>
  <x:si>
    <x:t>아동용돈(초등)</x:t>
  </x:si>
  <x:si>
    <x:t>아동개인결연
프로그램</x:t>
  </x:si>
  <x:si>
    <x:t>지정,비지정후원금</x:t>
  </x:si>
  <x:si>
    <x:t>18,000/월1인당</x:t>
  </x:si>
  <x:si>
    <x:t>법인전입금
(후원금)</x:t>
  </x:si>
  <x:si>
    <x:t xml:space="preserve">사무용품비     250,000*12월= 3,000,000
인쇄비         400,000* 4월= 1,600,000
집기구입비     100,000* 6월=   600,000
공고료         100,000*12월= 1,200,000
수수료         100,000*12월= 1,200,000
등기료         100,000*12월= 1,200,000
운송비          50,000*12월=   600,000
통행료         100,000*12월= 1,200,000
주차료         100,000*12월= 1,200,000
A/S비          100,000*12월= 1,200,000
신문대금         30,000*12월=   360,000
사무기사용료    300,000*12월= 3,600,000
프린트 렌탈료   250,000*12월= 3,000,000 
정수기 렌탈료   200,000*12월= 2,400,000
기타                         1,000,000 
계                          23,360,000 </x:t>
  </x:si>
  <x:si>
    <x:t xml:space="preserve">종사자급식비29*50,000*12월=17,400,000
개인부담금    150,000*12월= 1,800,000
실습비      70,000*5명*2회=   700,000
기타                         100,000
계                        20,000,000   </x:t>
  </x:si>
  <x:si>
    <x:r>
      <x:rPr>
        <x:rFont val="바탕체"/>
        <x:sz val="10"/>
        <x:color rgb="ff0000ff"/>
        <x:b val="1"/>
      </x:rPr>
      <x:t>인건비   1,047,877,340</x:t>
    </x:r>
    <x:r>
      <x:rPr>
        <x:rFont val="바탕체"/>
        <x:sz val="10"/>
        <x:color rgb="ff000000"/>
        <x:b val="1"/>
      </x:rPr>
      <x:t xml:space="preserve"> 
</x:t>
    </x:r>
    <x:r>
      <x:rPr>
        <x:rFont val="바탕체"/>
        <x:sz val="10"/>
        <x:color rgb="ff0000ff"/>
        <x:b val="1"/>
      </x:rPr>
      <x:t xml:space="preserve">생계비     178,033,830 
</x:t>
    </x:r>
    <x:r>
      <x:rPr>
        <x:rFont val="바탕체"/>
        <x:sz val="10"/>
        <x:color rgb="ff000000"/>
        <x:b val="1"/>
      </x:rPr>
      <x:t xml:space="preserve">운영비      99,466,350
계       1,325,377,520 </x:t>
    </x:r>
  </x:si>
  <x:si>
    <x:t>아동 65명*6,000*12월= 4,680,000 
생일파티 65명*45,000= 2,925,000
계                   7,605,000</x:t>
  </x:si>
  <x:si>
    <x:t>주부식비
1식
2,172원
1,978*91식
월 1인당
197,514</x:t>
  </x:si>
  <x:si>
    <x:r>
      <x:rPr>
        <x:rFont val="바탕체"/>
        <x:sz val="9"/>
        <x:color rgb="ff0000ff"/>
        <x:b val="1"/>
      </x:rPr>
      <x:t xml:space="preserve">중1학년 1,600*240일*5명=1,920,000
</x:t>
    </x:r>
    <x:r>
      <x:rPr>
        <x:rFont val="바탕체"/>
        <x:sz val="9"/>
        <x:color rgb="ff000000"/>
        <x:b val="1"/>
      </x:rPr>
      <x:t>교통비        30,000*12월=360,000
계                     2,280,000</x:t>
    </x:r>
  </x:si>
  <x:si>
    <x:t>개인결연(개인후원,어린이재단)
아동연합회 경유 지정후원금
지역사회 지정후원금</x:t>
  </x:si>
  <x:si>
    <x:r>
      <x:rPr>
        <x:rFont val="바탕체"/>
        <x:sz val="10"/>
        <x:color rgb="ff000000"/>
        <x:b val="1"/>
      </x:rPr>
      <x:t xml:space="preserve">치료재활사업비 1,100,000
</x:t>
    </x:r>
    <x:r>
      <x:rPr>
        <x:rFont val="바탕체"/>
        <x:sz val="10"/>
        <x:color rgb="ff0000ff"/>
        <x:b val="1"/>
      </x:rPr>
      <x:t>아동양육수당 100,000*2월=200,000</x:t>
    </x:r>
  </x:si>
  <x:si>
    <x:t>박지혜</x:t>
  </x:si>
  <x:si>
    <x:t>전상미</x:t>
  </x:si>
  <x:si>
    <x:t>여인실</x:t>
  </x:si>
  <x:si>
    <x:t>김희련</x:t>
  </x:si>
  <x:si>
    <x:t>한경화</x:t>
  </x:si>
  <x:si>
    <x:t>조미란</x:t>
  </x:si>
  <x:si>
    <x:t>김시래</x:t>
  </x:si>
  <x:si>
    <x:t>법인전입금</x:t>
  </x:si>
  <x:si>
    <x:t>비지정후원금</x:t>
  </x:si>
  <x:si>
    <x:t>기타보조금</x:t>
  </x:si>
  <x:si>
    <x:t>전년도이월금</x:t>
  </x:si>
  <x:si>
    <x:t>후원금수입</x:t>
  </x:si>
  <x:si>
    <x:t>세 출 부</x:t>
  </x:si>
  <x:si>
    <x:t>세 입 부</x:t>
  </x:si>
  <x:si>
    <x:t>이미용비</x:t>
  </x:si>
  <x:si>
    <x:t>학습지원비</x:t>
  </x:si>
  <x:si>
    <x:t>도서구입비</x:t>
  </x:si>
  <x:si>
    <x:t>학용품비</x:t>
  </x:si>
  <x:si>
    <x:t>(단위:원)</x:t>
  </x:si>
  <x:si>
    <x:t>산 출 기 초</x:t>
  </x:si>
  <x:si>
    <x:t>예 산 액</x:t>
  </x:si>
  <x:si>
    <x:t>차감지급액</x:t>
  </x:si>
  <x:si>
    <x:t>건강보험</x:t>
  </x:si>
  <x:si>
    <x:t>지급기준</x:t>
  </x:si>
  <x:si>
    <x:t>제 수 당</x:t>
  </x:si>
  <x:si>
    <x:t>명절위로비</x:t>
  </x:si>
  <x:si>
    <x:t>3세이상</x:t>
  </x:si>
  <x:si>
    <x:t>급    여</x:t>
  </x:si>
  <x:si>
    <x:t>생활지도원2</x:t>
  </x:si>
  <x:si>
    <x:t>교 통 비</x:t>
  </x:si>
  <x:si>
    <x:t>초등부교재대</x:t>
  </x:si>
  <x:si>
    <x:t>생활지도원16</x:t>
  </x:si>
  <x:si>
    <x:t>생활지도원15</x:t>
  </x:si>
  <x:si>
    <x:t>수학여행비</x:t>
  </x:si>
  <x:si>
    <x:t>국민연금</x:t>
  </x:si>
  <x:si>
    <x:t>의 료 비</x:t>
  </x:si>
  <x:si>
    <x:t>원  장</x:t>
  </x:si>
  <x:si>
    <x:t>기타교육비</x:t>
  </x:si>
  <x:si>
    <x:t>연 료 비</x:t>
  </x:si>
  <x:si>
    <x:t>치료재활사업비</x:t>
  </x:si>
  <x:si>
    <x:t>생활지도원4</x:t>
  </x:si>
  <x:si>
    <x:t>기타잡수입</x:t>
  </x:si>
  <x:si>
    <x:t>차 량 비</x:t>
  </x:si>
  <x:si>
    <x:t>기관운영비</x:t>
  </x:si>
  <x:si>
    <x:t>취사연료비</x:t>
  </x:si>
  <x:si>
    <x:t>월동대책비</x:t>
  </x:si>
  <x:si>
    <x:t>공공요금</x:t>
  </x:si>
  <x:si>
    <x:t>하계수련비</x:t>
  </x:si>
  <x:si>
    <x:t>행사지원비</x:t>
  </x:si>
  <x:si>
    <x:t>영아위생대</x:t>
  </x:si>
  <x:si>
    <x:t>기타운영비</x:t>
  </x:si>
  <x:si>
    <x:t>국고보조금</x:t>
  </x:si>
  <x:si>
    <x:t>시도보조금</x:t>
  </x:si>
  <x:si>
    <x:t>제세공과금</x:t>
  </x:si>
  <x:si>
    <x:t xml:space="preserve">차량유류대     600,000*12월= 7,200,000
차량정비유지비 100,000*12월= 1,200,000
차량소모품비   100,000*12월= 1,200,000
계                          9,600,000 </x:t>
  </x:si>
  <x:si>
    <x:t>시설운영위원회의비 100,000*4분기= 400,000
사례회의비        30,000원*12월= 360,000
후원자간담회비    50,000원*4분기= 200,000
계                              960,000</x:t>
  </x:si>
  <x:si>
    <x:t xml:space="preserve">전화요금        300,000*12월=  3,600,000
전기요금      1,000,000*12월= 12,000,000
상하수도요금    600,000*12월=  7,200,000
인터넷및키폰요금200,000*12월=  2,400,000
TV사용료       200,000*12월=  2,400,000
우편요금        30,000*12월=    360,000
쓰레기봉투구입  200,000*12월= 2,400,000
납부필증        100,000*12월= 1,200,000
개인부담금       75,000*12월=   900,000
계                          32,460,000 </x:t>
  </x:si>
  <x:si>
    <x:t>월</x:t>
  </x:si>
  <x:si>
    <x:t>이미남</x:t>
  </x:si>
  <x:si>
    <x:t>관</x:t>
  </x:si>
  <x:si>
    <x:t>계</x:t>
  </x:si>
  <x:si>
    <x:t>기준액</x:t>
  </x:si>
  <x:si>
    <x:t>시설비</x:t>
  </x:si>
  <x:si>
    <x:t>전입금</x:t>
  </x:si>
  <x:si>
    <x:t>예산액</x:t>
  </x:si>
  <x:si>
    <x:t>감</x:t>
  </x:si>
  <x:si>
    <x:t>교육비</x:t>
  </x:si>
  <x:si>
    <x:t>소 계</x:t>
  </x:si>
  <x:si>
    <x:t xml:space="preserve">항 </x:t>
  </x:si>
  <x:si>
    <x:t>비 고</x:t>
  </x:si>
  <x:si>
    <x:t>사무비</x:t>
  </x:si>
  <x:si>
    <x:t>이월금</x:t>
  </x:si>
  <x:si>
    <x:t>목</x:t>
  </x:si>
  <x:si>
    <x:t>잡수입</x:t>
  </x:si>
  <x:si>
    <x:t>성명</x:t>
  </x:si>
  <x:si>
    <x:t>운영비</x:t>
  </x:si>
  <x:si>
    <x:t>지원금</x:t>
  </x:si>
  <x:si>
    <x:t>증</x:t>
  </x:si>
  <x:si>
    <x:t>교통비</x:t>
  </x:si>
  <x:si>
    <x:t>8명</x:t>
  </x:si>
  <x:si>
    <x:t>잡지출</x:t>
  </x:si>
  <x:si>
    <x:t>소계</x:t>
  </x:si>
  <x:si>
    <x:t>예비비</x:t>
  </x:si>
  <x:si>
    <x:t>직책</x:t>
  </x:si>
  <x:si>
    <x:t>연2회</x:t>
  </x:si>
  <x:si>
    <x:t>호봉</x:t>
  </x:si>
  <x:si>
    <x:t>급여계</x:t>
  </x:si>
  <x:si>
    <x:t>기본급</x:t>
  </x:si>
  <x:si>
    <x:t>합계</x:t>
  </x:si>
  <x:si>
    <x:t>총급여</x:t>
  </x:si>
  <x:si>
    <x:t>영양사</x:t>
  </x:si>
  <x:si>
    <x:t>2016년 종사자 사회보험 산출내역</x:t>
  </x:si>
  <x:si>
    <x:t>2016년 종사자 인건비 산출내역</x:t>
  </x:si>
  <x:si>
    <x:t>기본급     711,864,000</x:t>
  </x:si>
  <x:si>
    <x:t>2016년도 아동복지시설 운영비 등 지원기준</x:t>
  </x:si>
  <x:si>
    <x:t>65명*121,700원*12월=94,926,000</x:t>
  </x:si>
  <x:si>
    <x:t>3세미만 3명*22,500원*12월=810,000</x:t>
  </x:si>
  <x:si>
    <x:t>20,356*65명*12개월=15,877,680</x:t>
  </x:si>
  <x:si>
    <x:t>초등48명*38,700원*년1회=1,857,600</x:t>
  </x:si>
  <x:si>
    <x:t>교통안전,재난대비,약물오남용
실종예방,성폭력예방</x:t>
  </x:si>
  <x:si>
    <x:t>1,980*65명*12개월=1,544,400</x:t>
  </x:si>
  <x:si>
    <x:t>3명*89,237원*12월=3,212,532</x:t>
  </x:si>
  <x:si>
    <x:t>생활지도원9</x:t>
  </x:si>
  <x:si>
    <x:t>생활지도원5</x:t>
  </x:si>
  <x:si>
    <x:t>(단위:천원)</x:t>
  </x:si>
  <x:si>
    <x:t>합  계</x:t>
  </x:si>
  <x:si>
    <x:t>보존지급액</x:t>
  </x:si>
  <x:si>
    <x:t>산재보험</x:t>
  </x:si>
  <x:si>
    <x:t xml:space="preserve">잡지출 </x:t>
  </x:si>
  <x:si>
    <x:t>표준보수월액</x:t>
  </x:si>
  <x:si>
    <x:t>65명기준</x:t>
  </x:si>
  <x:si>
    <x:t>임상심리상담사</x:t>
  </x:si>
  <x:si>
    <x:t>생활지도원13</x:t>
  </x:si>
  <x:si>
    <x:t>생활지도원1</x:t>
  </x:si>
  <x:si>
    <x:t>환경개선비</x:t>
  </x:si>
  <x:si>
    <x:t>주부식비</x:t>
  </x:si>
  <x:si>
    <x:t>중학생학용품비</x:t>
  </x:si>
  <x:si>
    <x:t>1차추경</x:t>
  </x:si>
  <x:si>
    <x:t>성 애 원</x:t>
  </x:si>
  <x:si>
    <x:t>피 복 비</x:t>
  </x:si>
  <x:si>
    <x:t>조  숙</x:t>
  </x:si>
  <x:si>
    <x:t>아동용돈(중)</x:t>
  </x:si>
  <x:si>
    <x:t>생활지도원7</x:t>
  </x:si>
  <x:si>
    <x:t>생활지도원10</x:t>
  </x:si>
  <x:si>
    <x:t>장기
요양보험</x:t>
  </x:si>
  <x:si>
    <x:t>생활지도원17</x:t>
  </x:si>
  <x:si>
    <x:t>표준보수액</x:t>
  </x:si>
  <x:si>
    <x:t>생활지도원18</x:t>
  </x:si>
  <x:si>
    <x:t>3세미만</x:t>
  </x:si>
  <x:si>
    <x:t>생활지도원6</x:t>
  </x:si>
  <x:si>
    <x:t>명절휴가비</x:t>
  </x:si>
  <x:si>
    <x:t>계(C)</x:t>
  </x:si>
  <x:si>
    <x:t>조리원1</x:t>
  </x:si>
  <x:si>
    <x:t>중학생부교재대</x:t>
  </x:si>
  <x:si>
    <x:t>생활복지사</x:t>
  </x:si>
  <x:si>
    <x:t>사무국장</x:t>
  </x:si>
  <x:si>
    <x:t>조리원2</x:t>
  </x:si>
  <x:si>
    <x:t>여    비</x:t>
  </x:si>
  <x:si>
    <x:t xml:space="preserve">예 산 액 </x:t>
  </x:si>
  <x:si>
    <x:t>생활지도원14</x:t>
  </x:si>
  <x:si>
    <x:t>생활지도원8</x:t>
  </x:si>
  <x:si>
    <x:r>
      <x:rPr>
        <x:rFont val="바탕체"/>
        <x:sz val="9"/>
        <x:color rgb="ff000000"/>
        <x:b val="1"/>
      </x:rPr>
      <x:t xml:space="preserve">중학생학용품비 중8명*52,600*년2회=841,600
</x:t>
    </x:r>
    <x:r>
      <x:rPr>
        <x:rFont val="바탕체"/>
        <x:sz val="9"/>
        <x:color rgb="ff0000ff"/>
        <x:b val="1"/>
      </x:rPr>
      <x:t xml:space="preserve">학용품구입 7,000*56명*12월=    4,704,000
</x:t>
    </x:r>
    <x:r>
      <x:rPr>
        <x:rFont val="바탕체"/>
        <x:sz val="9"/>
        <x:color rgb="ff000000"/>
        <x:b val="1"/>
      </x:rPr>
      <x:t xml:space="preserve">계                            5,545,600 </x:t>
    </x:r>
  </x:si>
  <x:si>
    <x:t>국민건강보험 27,244,320
장기요양보험  1,784,410
국민연금보험 40,065,300
산재보험      6,232,270
고용보험      8,012,970
계           83,339,270</x:t>
  </x:si>
  <x:si>
    <x:t xml:space="preserve">2016년도 성애원(시설) 1차 추경 세출 예산(안) </x:t>
  </x:si>
  <x:si>
    <x:t xml:space="preserve">2016년도 성애원(시설) 1차 추경 세입 예산(안) </x:t>
  </x:si>
  <x:si>
    <x:t xml:space="preserve">피아노      300,000*12월= 3,600,000
태권도      150,000*12월= 1,800,000
한자서예    200,000*12월= 2,400,000
눈높이      800,000*12월= 9,600,000
씽크빅      700,000*12월= 8,400,000
기타사교육비 800,000*12월= 9,600,000
계                       35,400,000 </x:t>
  </x:si>
  <x:si>
    <x:r>
      <x:rPr>
        <x:rFont val="바탕체"/>
        <x:sz val="9"/>
        <x:color rgb="ff0000ff"/>
        <x:b val="1"/>
      </x:rPr>
      <x:t xml:space="preserve">아동급식비  197,514*65명*12개월=154,060,920
</x:t>
    </x:r>
    <x:r>
      <x:rPr>
        <x:rFont val="바탕체"/>
        <x:sz val="9"/>
        <x:color rgb="ff000000"/>
        <x:b val="1"/>
      </x:rPr>
      <x:t xml:space="preserve">종사자급식비 29명*49,000원*12월= 17,052,000
춘계부식,김장비14,270원*65명*1회=   927,550
</x:t>
    </x:r>
    <x:r>
      <x:rPr>
        <x:rFont val="바탕체"/>
        <x:sz val="9"/>
        <x:color rgb="ff0000ff"/>
        <x:b val="1"/>
      </x:rPr>
      <x:t xml:space="preserve">월동대책비     30,782원*65명*1회= 2,000,830
특별위로비    35,000원*65명*2회=  4,550,000
</x:t>
    </x:r>
    <x:r>
      <x:rPr>
        <x:rFont val="바탕체"/>
        <x:sz val="9"/>
        <x:color rgb="ff000000"/>
        <x:b val="1"/>
      </x:rPr>
      <x:t xml:space="preserve">후원금            200,000*12월=   2,400,000
계                             180,991,300 </x:t>
    </x:r>
  </x:si>
  <x:si>
    <x:r>
      <x:rPr>
        <x:rFont val="바탕체"/>
        <x:sz val="9"/>
        <x:color rgb="ff000000"/>
        <x:b val="1"/>
      </x:rPr>
      <x:t xml:space="preserve">신원보증보험        15,000*3명= 45,000
</x:t>
    </x:r>
    <x:r>
      <x:rPr>
        <x:rFont val="바탕체"/>
        <x:sz val="9"/>
        <x:color rgb="ff0000ff"/>
        <x:b val="1"/>
      </x:rPr>
      <x:t xml:space="preserve">상해보험                      650,000
</x:t>
    </x:r>
    <x:r>
      <x:rPr>
        <x:rFont val="바탕체"/>
        <x:sz val="9"/>
        <x:color rgb="ff000000"/>
        <x:b val="1"/>
      </x:rPr>
      <x:t xml:space="preserve">화재보험                      300,000
자동차보험(스타렉스2016년형)  1,000,000
자동차보험(스타렉스)           800,000
자동차보험(모닝)               600,000
자동차보험(스파크)             600,000
영업배상책임보험               600,000
자동차세                      600,000
환경개선부담금               1,000,000
아동연합회비1,100,000*4분기= 4,400,000
계                          10,595,000 </x:t>
    </x:r>
  </x:si>
  <x:si>
    <x:t>진료비             200,000*12월=2,400,000
입원비            1,000,000*2명=2,000,000
수술비              150,000*7명=1,050,000
약품구입            50,000*12월=  600,000
장애아동진단비      100,000*20명=2,000,000
CT 및 MRI 촬영                  1,000,000
안경수선및제작비 50,000*4명*12월=2,400,000 
계                             11,450,000</x:t>
  </x:si>
  <x:si>
    <x:r>
      <x:rPr>
        <x:rFont val="바탕체"/>
        <x:sz val="9"/>
        <x:color rgb="ff0000ff"/>
        <x:b val="1"/>
      </x:rPr>
      <x:t xml:space="preserve">피복비 20,356*65명*12월=15,877,680
</x:t>
    </x:r>
    <x:r>
      <x:rPr>
        <x:rFont val="바탕체"/>
        <x:sz val="9"/>
        <x:color rgb="ff000000"/>
        <x:b val="1"/>
      </x:rPr>
      <x:t xml:space="preserve">교복비 300,000*8명*2회=  4,800,000
</x:t>
    </x:r>
    <x:r>
      <x:rPr>
        <x:rFont val="바탕체"/>
        <x:sz val="9"/>
        <x:color rgb="ff0000ff"/>
        <x:b val="1"/>
      </x:rPr>
      <x:t xml:space="preserve">후원금 37,000*65명*12월=28,860,000
</x:t>
    </x:r>
    <x:r>
      <x:rPr>
        <x:rFont val="바탕체"/>
        <x:sz val="9"/>
        <x:color rgb="ff000000"/>
        <x:b val="1"/>
      </x:rPr>
      <x:t xml:space="preserve">계                     49,537,680 </x:t>
    </x:r>
  </x:si>
  <x:si>
    <x:t>학습재료 등 6,000*65명*12월= 4,680,000</x:t>
  </x:si>
  <x:si>
    <x:t>중1학년  8명*24,000원*10월=1,920,000</x:t>
  </x:si>
  <x:si>
    <x:t>문화체험비 65명*6,000*12월=4,680,000</x:t>
  </x:si>
  <x:si>
    <x:t>2016년 성애원(시설) 관리운영비 산출내역(시비)</x:t>
  </x:si>
  <x:si>
    <x:t>초등6학년  11명*85,000원*년1회=935,000</x:t>
  </x:si>
  <x:si>
    <x:t>3세이상 65명*24,000원*년1회=1,560,000</x:t>
  </x:si>
  <x:si>
    <x:t>200,296*65명*12개월=156,230,880</x:t>
  </x:si>
  <x:si>
    <x:t>초등학생 48명*80,000원*년1회=3,840,000</x:t>
  </x:si>
  <x:si>
    <x:t>중1학년 5명*1,600원*240일=1,920,000</x:t>
  </x:si>
  <x:si>
    <x:t>중1학년 8명*100,000원*년1회=800,000</x:t>
  </x:si>
  <x:si>
    <x:t>197,514*65명*12개월=154,060,920</x:t>
  </x:si>
  <x:si>
    <x:t>30,782원*65명*1회</x:t>
  </x:si>
  <x:si>
    <x:t>1,600/일1인당,240일</x:t>
  </x:si>
  <x:si>
    <x:t>본 예산대비 3.18% 증액</x:t>
  </x:si>
  <x:si>
    <x:t>100,000/년1인당</x:t>
  </x:si>
  <x:si>
    <x:t>건강보험
(3.06%)</x:t>
  </x:si>
  <x:si>
    <x:t>2,000,000/년1회</x:t>
  </x:si>
  <x:si>
    <x:t>4,570,000/3년마다</x:t>
  </x:si>
  <x:si>
    <x:t>2016년 임직원 보수일람표</x:t>
  </x:si>
  <x:si>
    <x:t>퇴직적립금
(A/12)</x:t>
  </x:si>
  <x:si>
    <x:t>장기
요양보험
(6.55%)</x:t>
  </x:si>
  <x:si>
    <x:t>35,000원*65명*2회</x:t>
  </x:si>
  <x:si>
    <x:r>
      <x:rPr>
        <x:rFont val="바탕체"/>
        <x:sz val="9"/>
        <x:color rgb="ff000000"/>
        <x:b val="1"/>
      </x:rPr>
      <x:t xml:space="preserve">명절선물구입 29명*20,000*2회= 1,160,000
직원워크샵   29명*30,000*2회= 1,740,000
직원유니폼   29명*20,000    =   580,000
공로패제작    2명*66,000    =   132,000
</x:t>
    </x:r>
    <x:r>
      <x:rPr>
        <x:rFont val="바탕체"/>
        <x:sz val="9"/>
        <x:color rgb="ff0000ff"/>
        <x:b val="1"/>
      </x:rPr>
      <x:t xml:space="preserve">퇴직연금수수료                1,000,000 </x:t>
    </x:r>
    <x:r>
      <x:rPr>
        <x:rFont val="바탕체"/>
        <x:sz val="9"/>
        <x:color rgb="ff000000"/>
        <x:b val="1"/>
      </x:rPr>
      <x:t xml:space="preserve">   
계                           4,612,000   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</x:si>
</x:sst>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0;[Red]#,##0"/>
  </x:numFmts>
  <x:fonts count="3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cc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79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3" applyNumberFormat="1" applyFont="1" applyBorder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1" fontId="10" fillId="0" borderId="0" xfId="0" applyNumberFormat="1" applyFont="1">
      <x:alignment horizontal="general" vertical="center"/>
    </x:xf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x:xf numFmtId="41" fontId="10" fillId="0" borderId="1" xfId="1" applyNumberFormat="1" applyFont="1" applyBorder="1">
      <x:alignment horizontal="general" vertical="center"/>
    </x:xf>
    <x:xf numFmtId="41" fontId="10" fillId="0" borderId="1" xfId="1" applyNumberFormat="1" applyFont="1" applyFill="1" applyBorder="1" applyAlignment="1" applyProtection="1">
      <x:alignment horizontal="general" vertical="center" shrinkToFit="1"/>
      <x:protection locked="0"/>
    </x:xf>
    <x:xf numFmtId="41" fontId="10" fillId="3" borderId="1" xfId="1" applyNumberFormat="1" applyFont="1" applyFill="1" applyBorder="1" applyAlignment="1" applyProtection="1">
      <x:alignment horizontal="general" vertical="center" shrinkToFit="1"/>
      <x:protection locked="0"/>
    </x:xf>
    <x:xf numFmtId="41" fontId="0" fillId="0" borderId="1" xfId="0" applyNumberFormat="1" applyFont="1" applyFill="1" applyBorder="1" applyAlignment="1" applyProtection="1">
      <x:alignment horizontal="general" vertical="center" shrinkToFit="1"/>
      <x:protection locked="0"/>
    </x:xf>
    <x:xf numFmtId="41" fontId="12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10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" xfId="1" applyNumberFormat="1" applyFont="1" applyFill="1" applyBorder="1" applyAlignment="1" applyProtection="1">
          <x:alignment horizontal="center" vertical="center"/>
        </x:xf>
      </mc:Fallback>
    </mc:AlternateContent>
    <x:xf numFmtId="41" fontId="10" fillId="0" borderId="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1" fontId="1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4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4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2" borderId="0" xfId="5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2" borderId="0" xfId="5" applyNumberFormat="1" applyFont="1" applyFill="1" applyAlignment="1">
          <x:alignment horizontal="center" vertical="bottom"/>
        </x:xf>
      </mc:Fallback>
    </mc:AlternateContent>
    <x:xf numFmtId="0" fontId="14" fillId="2" borderId="0" xfId="4" applyNumberFormat="1" applyFont="1" applyFill="1" applyAlignment="1">
      <x:alignment horizontal="left" vertical="center"/>
    </x:xf>
    <x:xf numFmtId="0" fontId="9" fillId="0" borderId="0" xfId="3" applyNumberFormat="1" applyFont="1">
      <x:alignment horizontal="general" vertical="center"/>
    </x:xf>
    <x:xf numFmtId="0" fontId="15" fillId="0" borderId="0" xfId="3" applyNumberFormat="1" applyFont="1" applyFill="1">
      <x:alignment horizontal="general" vertical="center"/>
    </x:xf>
    <x:xf numFmtId="0" fontId="9" fillId="0" borderId="0" xfId="3" applyNumberFormat="1" applyFont="1" applyFill="1">
      <x:alignment horizontal="general" vertical="center"/>
    </x:xf>
    <x:xf numFmtId="0" fontId="15" fillId="2" borderId="0" xfId="3" applyNumberFormat="1" applyFont="1" applyFill="1">
      <x:alignment horizontal="general" vertical="center"/>
    </x:xf>
    <x:xf numFmtId="0" fontId="9" fillId="2" borderId="0" xfId="3" applyNumberFormat="1" applyFont="1" applyFill="1">
      <x:alignment horizontal="general" vertical="center"/>
    </x:xf>
    <x:xf numFmtId="41" fontId="15" fillId="2" borderId="0" xfId="3" applyNumberFormat="1" applyFont="1" applyFill="1">
      <x:alignment horizontal="general" vertical="center"/>
    </x:xf>
    <x:xf numFmtId="0" fontId="15" fillId="2" borderId="1" xfId="2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5" fillId="4" borderId="1" xfId="2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" xfId="2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" xfId="2" applyNumberFormat="1" applyFont="1" applyFill="1" applyBorder="1" applyAlignment="1" applyProtection="1">
          <x:alignment horizontal="center" vertical="center"/>
        </x:xf>
      </mc:Fallback>
    </mc:AlternateContent>
    <x:xf numFmtId="0" fontId="15" fillId="2" borderId="1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15" fillId="5" borderId="1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5" borderId="1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5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5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5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5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2" borderId="1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2" borderId="1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2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2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2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2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2" applyNumberFormat="1" applyFont="1" applyFill="1" applyBorder="1" applyAlignment="1" applyProtection="1">
          <x:alignment horizontal="right" vertical="center" wrapText="1"/>
        </x:xf>
      </mc:Fallback>
    </mc:AlternateContent>
    <x:xf numFmtId="0" fontId="17" fillId="0" borderId="1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6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6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6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" xfId="2" applyNumberFormat="1" applyFont="1" applyFill="1" applyBorder="1" applyAlignment="1">
          <x:alignment horizontal="center" vertical="center"/>
        </x:xf>
      </mc:Fallback>
    </mc:AlternateContent>
    <x:xf numFmtId="0" fontId="15" fillId="2" borderId="3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2" borderId="3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2" borderId="3" xfId="5" applyNumberFormat="1" applyFont="1" applyFill="1" applyBorder="1" applyAlignment="1">
          <x:alignment horizontal="center" vertical="center"/>
        </x:xf>
      </mc:Fallback>
    </mc:AlternateContent>
    <x:xf numFmtId="0" fontId="9" fillId="2" borderId="3" xfId="2" applyNumberFormat="1" applyFont="1" applyFill="1" applyBorder="1" applyAlignment="1">
      <x:alignment horizontal="left" vertical="center"/>
    </x:xf>
    <x:xf numFmtId="41" fontId="15" fillId="2" borderId="0" xfId="5" applyNumberFormat="1" applyFont="1" applyFill="1">
      <x:alignment horizontal="general" vertical="center"/>
    </x:xf>
    <x:xf numFmtId="0" fontId="14" fillId="0" borderId="1" xfId="3" applyNumberFormat="1" applyFont="1" applyFill="1" applyBorder="1">
      <x:alignment horizontal="general" vertical="center"/>
    </x:xf>
    <x:xf numFmtId="0" fontId="14" fillId="0" borderId="1" xfId="3" applyNumberFormat="1" applyFont="1" applyFill="1" applyBorder="1" applyAlignment="1">
      <x:alignment horizontal="left" vertical="center"/>
    </x:xf>
    <x:xf numFmtId="41" fontId="14" fillId="4" borderId="1" xfId="3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2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" xfId="4" applyNumberFormat="1" applyFont="1" applyFill="1" applyBorder="1" applyAlignment="1">
          <x:alignment horizontal="center" vertical="center"/>
        </x:xf>
      </mc:Fallback>
    </mc:AlternateContent>
    <x:xf numFmtId="0" fontId="16" fillId="2" borderId="4" xfId="4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5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5" borderId="1" xfId="4" applyNumberFormat="1" applyFont="1" applyFill="1" applyBorder="1" applyAlignment="1">
          <x:alignment horizontal="center" vertical="center"/>
        </x:xf>
      </mc:Fallback>
    </mc:AlternateContent>
    <x:xf numFmtId="0" fontId="16" fillId="2" borderId="1" xfId="4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4" fillId="2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2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2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2" borderId="1" xfId="5" applyNumberFormat="1" applyFont="1" applyFill="1" applyBorder="1" applyAlignment="1">
          <x:alignment horizontal="center" vertical="center"/>
        </x:xf>
      </mc:Fallback>
    </mc:AlternateContent>
    <x:xf numFmtId="0" fontId="16" fillId="2" borderId="1" xfId="4" applyNumberFormat="1" applyFont="1" applyFill="1" applyBorder="1" applyAlignment="1">
      <x:alignment horizontal="left" vertical="center"/>
    </x:xf>
    <x:xf numFmtId="0" fontId="16" fillId="2" borderId="1" xfId="4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6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4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4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6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6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" xfId="4" applyNumberFormat="1" applyFont="1" applyFill="1" applyBorder="1" applyAlignment="1">
          <x:alignment horizontal="center" vertical="center"/>
        </x:xf>
      </mc:Fallback>
    </mc:AlternateContent>
    <x:xf numFmtId="41" fontId="9" fillId="0" borderId="0" xfId="5" applyNumberFormat="1" applyFont="1">
      <x:alignment horizontal="general" vertical="center"/>
    </x:xf>
    <x:xf numFmtId="0" fontId="9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center" vertical="center"/>
        </x:xf>
      </mc:Fallback>
    </mc:AlternateContent>
    <x:xf numFmtId="0" fontId="14" fillId="0" borderId="1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5" applyNumberFormat="1" applyFont="1" applyBorder="1" applyAlignment="1">
          <x:alignment horizontal="center" vertical="center"/>
        </x:xf>
      </mc:Fallback>
    </mc:AlternateContent>
    <x:xf numFmtId="41" fontId="9" fillId="0" borderId="2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>
          <x:alignment horizontal="center" vertical="center"/>
        </x:xf>
      </mc:Fallback>
    </mc:AlternateContent>
    <x:xf numFmtId="0" fontId="14" fillId="0" borderId="1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3" applyNumberFormat="1" applyFont="1" applyFill="1" applyBorder="1" applyAlignment="1">
          <x:alignment horizontal="center" vertical="center"/>
        </x:xf>
      </mc:Fallback>
    </mc:AlternateContent>
    <x:xf numFmtId="41" fontId="9" fillId="0" borderId="7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/>
        </x:xf>
      </mc:Fallback>
    </mc:AlternateContent>
    <x:xf numFmtId="0" fontId="6" fillId="0" borderId="1" xfId="3" applyNumberFormat="1" applyFont="1" applyFill="1" applyBorder="1" applyAlignment="1" applyProtection="1">
      <x:alignment horizontal="left" vertical="center"/>
    </x:xf>
    <x:xf numFmtId="41" fontId="9" fillId="0" borderId="1" xfId="3" applyNumberFormat="1" applyFont="1" applyFill="1" applyBorder="1" applyAlignment="1" applyProtection="1">
      <x:alignment horizontal="general" vertical="center"/>
    </x:xf>
    <x:xf numFmtId="0" fontId="14" fillId="0" borderId="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5" applyNumberFormat="1" applyFont="1" applyFill="1" applyBorder="1" applyAlignment="1" applyProtection="1">
          <x:alignment horizontal="center" vertical="center"/>
        </x:xf>
      </mc:Fallback>
    </mc:AlternateContent>
    <x:xf numFmtId="41" fontId="9" fillId="0" borderId="2" xfId="5" applyNumberFormat="1" applyFont="1" applyBorder="1" applyAlignment="1">
      <x:alignment horizontal="general" vertical="center"/>
    </x:xf>
    <x:xf numFmtId="0" fontId="14" fillId="0" borderId="5" xfId="3" applyNumberFormat="1" applyFont="1" applyFill="1" applyBorder="1" applyAlignment="1">
      <x:alignment horizontal="left" vertical="center" wrapText="1"/>
    </x:xf>
    <x:xf numFmtId="41" fontId="9" fillId="0" borderId="5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8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8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center" vertical="center"/>
        </x:xf>
      </mc:Fallback>
    </mc:AlternateContent>
    <x:xf numFmtId="0" fontId="13" fillId="0" borderId="3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0" xfId="5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0" xfId="5" applyNumberFormat="1" applyFont="1" applyFill="1" applyAlignment="1">
          <x:alignment horizontal="center" vertical="center"/>
        </x:xf>
      </mc:Fallback>
    </mc:AlternateContent>
    <x:xf numFmtId="0" fontId="18" fillId="0" borderId="1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5" applyNumberFormat="1" applyFont="1" applyFill="1" applyBorder="1" applyAlignment="1" applyProtection="1">
          <x:alignment horizontal="center" vertical="center"/>
        </x:xf>
      </mc:Fallback>
    </mc:AlternateContent>
    <x:xf numFmtId="41" fontId="9" fillId="2" borderId="5" xfId="5" applyNumberFormat="1" applyFont="1" applyFill="1" applyBorder="1" applyAlignment="1">
      <x:alignment horizontal="left" vertical="center"/>
    </x:xf>
    <x:xf numFmtId="0" fontId="18" fillId="0" borderId="7" xfId="3" applyNumberFormat="1" applyFont="1" applyBorder="1" applyAlignment="1">
      <x:alignment horizontal="left" vertical="center" wrapText="1"/>
    </x:xf>
    <x:xf numFmtId="41" fontId="9" fillId="2" borderId="1" xfId="5" applyNumberFormat="1" applyFont="1" applyFill="1" applyBorder="1" applyAlignment="1">
      <x:alignment horizontal="left" vertical="center"/>
    </x:xf>
    <x:xf numFmtId="0" fontId="18" fillId="0" borderId="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6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3" applyNumberFormat="1" applyFont="1" applyBorder="1" applyAlignment="1">
          <x:alignment horizontal="center" vertical="center"/>
        </x:xf>
      </mc:Fallback>
    </mc:AlternateContent>
    <x:xf numFmtId="0" fontId="18" fillId="0" borderId="7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3" applyNumberFormat="1" applyFont="1" applyFill="1" applyBorder="1" applyAlignment="1" applyProtection="1">
          <x:alignment horizontal="center" vertical="center"/>
        </x:xf>
      </mc:Fallback>
    </mc:AlternateContent>
    <x:xf numFmtId="41" fontId="9" fillId="0" borderId="5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3" applyNumberFormat="1" applyFont="1" applyFill="1" applyBorder="1" applyAlignment="1" applyProtection="1">
          <x:alignment horizontal="center" vertical="center"/>
        </x:xf>
      </mc:Fallback>
    </mc:AlternateContent>
    <x:xf numFmtId="0" fontId="18" fillId="0" borderId="10" xfId="3" applyNumberFormat="1" applyFont="1" applyBorder="1" applyAlignment="1">
      <x:alignment horizontal="left" vertical="center" wrapText="1"/>
    </x:xf>
    <x:xf numFmtId="41" fontId="9" fillId="2" borderId="1" xfId="5" applyNumberFormat="1" applyFont="1" applyFill="1" applyBorder="1" applyAlignment="1" applyProtection="1">
      <x:alignment horizontal="left" vertical="center"/>
    </x:xf>
    <x:xf numFmtId="41" fontId="9" fillId="2" borderId="5" xfId="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7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9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9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3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3" applyNumberFormat="1" applyFont="1" applyBorder="1" applyAlignment="1">
          <x:alignment horizontal="center" vertical="center"/>
        </x:xf>
      </mc:Fallback>
    </mc:AlternateContent>
    <x:xf numFmtId="0" fontId="8" fillId="2" borderId="0" xfId="3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8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5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5" borderId="1" xfId="2" applyNumberFormat="1" applyFont="1" applyFill="1" applyBorder="1" applyAlignment="1" applyProtection="1">
          <x:alignment horizontal="right" vertical="center" wrapText="1"/>
        </x:xf>
      </mc:Fallback>
    </mc:AlternateContent>
    <x:xf numFmtId="0" fontId="17" fillId="5" borderId="1" xfId="2" applyNumberFormat="1" applyFont="1" applyFill="1" applyBorder="1" applyAlignment="1" applyProtection="1">
      <x:alignment horizontal="left" vertical="center" wrapText="1"/>
    </x:xf>
    <x:xf numFmtId="0" fontId="18" fillId="0" borderId="1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3" applyNumberFormat="1" applyFont="1" applyFill="1" applyBorder="1" applyAlignment="1">
          <x:alignment horizontal="center" vertical="center" wrapText="1"/>
        </x:xf>
      </mc:Fallback>
    </mc:AlternateContent>
    <x:xf numFmtId="0" fontId="18" fillId="0" borderId="10" xfId="3" applyNumberFormat="1" applyFont="1" applyBorder="1" applyAlignment="1">
      <x:alignment horizontal="left" vertical="center"/>
    </x:xf>
    <x:xf numFmtId="0" fontId="18" fillId="0" borderId="1" xfId="2" applyNumberFormat="1" applyFont="1" applyBorder="1" applyAlignment="1">
      <x:alignment horizontal="left" vertical="center" wrapText="1"/>
    </x:xf>
    <x:xf numFmtId="0" fontId="9" fillId="2" borderId="1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0" xfId="3" applyNumberFormat="1" applyFont="1" applyFill="1" applyAlignment="1">
          <x:alignment horizontal="center" vertical="center"/>
        </x:xf>
      </mc:Fallback>
    </mc:AlternateContent>
    <x:xf numFmtId="0" fontId="20" fillId="0" borderId="0" xfId="3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2" fillId="2" borderId="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2" borderId="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0" fillId="2" borderId="1" xfId="1" applyNumberFormat="1" applyFont="1" applyFill="1" applyBorder="1" applyAlignment="1" applyProtection="1">
      <x:alignment horizontal="general" vertical="center" shrinkToFit="1"/>
      <x:protection locked="0"/>
    </x:xf>
    <x:xf numFmtId="0" fontId="9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0" xfId="5" applyNumberFormat="1" applyFont="1" applyFill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0" xfId="5" applyNumberFormat="1" applyFont="1" applyFill="1" applyAlignment="1">
          <x:alignment horizontal="right" vertical="bottom"/>
        </x:xf>
      </mc:Fallback>
    </mc:AlternateContent>
    <x:xf numFmtId="0" fontId="15" fillId="0" borderId="0" xfId="0" applyNumberFormat="1" applyFont="1" applyFill="1">
      <x:alignment horizontal="general" vertical="center"/>
    </x:xf>
    <x:xf numFmtId="0" fontId="15" fillId="0" borderId="0" xfId="0" applyNumberFormat="1" applyFont="1">
      <x:alignment horizontal="general" vertical="center"/>
    </x:xf>
    <x:xf numFmtId="41" fontId="15" fillId="0" borderId="0" xfId="0" applyNumberFormat="1" applyFont="1">
      <x:alignment horizontal="general" vertical="center"/>
    </x:xf>
    <x:xf numFmtId="41" fontId="15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12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2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9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9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5" xfId="5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5" xfId="5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5" xfId="5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5" xfId="5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3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3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2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2" borderId="0" xfId="4" applyNumberFormat="1" applyFont="1" applyFill="1" applyBorder="1" applyAlignment="1">
          <x:alignment horizontal="center" vertical="center"/>
        </x:xf>
      </mc:Fallback>
    </mc:AlternateContent>
    <x:xf numFmtId="0" fontId="20" fillId="0" borderId="0" xfId="3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0" xfId="0" applyNumberFormat="1" applyFont="1" applyFill="1" applyBorder="1" applyAlignment="1">
      <x:alignment horizontal="left" vertical="center"/>
    </x:xf>
    <x:xf numFmtId="0" fontId="2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2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5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5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2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2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5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5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 wrapText="1"/>
        </x:xf>
      </mc:Fallback>
    </mc:AlternateContent>
    <x:xf numFmtId="0" fontId="22" fillId="0" borderId="1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3" fillId="2" borderId="7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7" xfId="3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4" fillId="2" borderId="1" xfId="2" applyNumberFormat="1" applyFont="1" applyFill="1" applyBorder="1" applyAlignment="1">
      <x:alignment horizontal="left" vertical="center" wrapText="1"/>
    </x:xf>
    <x:xf numFmtId="0" fontId="24" fillId="0" borderId="7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5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7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7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0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0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5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5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1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1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5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5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7" fillId="2" borderId="1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" borderId="1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" borderId="5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" borderId="5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5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5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4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4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7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7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5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5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4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4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7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7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6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6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5" xfId="5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2" borderId="0" xfId="4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4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5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5" xfId="4" applyNumberFormat="1" applyFont="1" applyFill="1" applyBorder="1" applyAlignment="1">
          <x:alignment horizontal="center" vertical="center"/>
        </x:xf>
      </mc:Fallback>
    </mc:AlternateContent>
    <x:xf numFmtId="0" fontId="14" fillId="2" borderId="18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2" borderId="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2" borderId="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" xfId="2" applyNumberFormat="1" applyFont="1" applyFill="1" applyBorder="1" applyAlignment="1" applyProtection="1">
          <x:alignment horizontal="center" vertical="center"/>
        </x:xf>
      </mc:Fallback>
    </mc:AlternateContent>
    <x:xf numFmtId="0" fontId="15" fillId="2" borderId="1" xfId="3" applyNumberFormat="1" applyFont="1" applyFill="1" applyBorder="1" applyAlignment="1" applyProtection="1">
      <x:alignment horizontal="left" vertical="center" wrapText="1"/>
    </x:xf>
    <x:xf numFmtId="0" fontId="15" fillId="2" borderId="1" xfId="3" applyNumberFormat="1" applyFont="1" applyFill="1" applyBorder="1" applyAlignment="1" applyProtection="1">
      <x:alignment horizontal="left" vertical="center"/>
    </x:xf>
  </x:cellXfs>
  <x:cellStyles count="7">
    <x:cellStyle xfId="1" builtinId="6"/>
    <x:cellStyle name="쉼표 [0] 2" xfId="5"/>
    <x:cellStyle name="쉼표 [0] 2 2" xfId="6"/>
    <x:cellStyle xfId="0" builtinId="0"/>
    <x:cellStyle name="표준 2" xfId="3"/>
    <x:cellStyle name="표준_Sheet2" xfId="2"/>
    <x:cellStyle name="표준_Sheet4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emf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 macro="" fPublished="0">
      <xdr:nvPicPr>
        <xdr:cNvPr id="1" name="object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2614083" y="3280833"/>
          <a:ext cx="232833" cy="275166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3.vml"  /><Relationship Id="rId2" Type="http://schemas.openxmlformats.org/officeDocument/2006/relationships/comments" Target="../comments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V26"/>
  <x:sheetViews>
    <x:sheetView tabSelected="1" topLeftCell="A1" zoomScaleNormal="100" workbookViewId="0">
      <x:selection activeCell="F9" activeCellId="0" sqref="F9:F9"/>
    </x:sheetView>
  </x:sheetViews>
  <x:sheetFormatPr defaultColWidth="8.88671875" defaultRowHeight="13.35"/>
  <x:cols>
    <x:col min="1" max="1" width="15.625" style="36" customWidth="1"/>
    <x:col min="2" max="3" width="15.625" style="92" customWidth="1"/>
    <x:col min="4" max="5" width="15.625" style="90" customWidth="1"/>
    <x:col min="6" max="7" width="15.625" style="36" customWidth="1"/>
    <x:col min="8" max="8" width="40.75" style="36" customWidth="1"/>
    <x:col min="9" max="256" width="10" style="36" customWidth="1"/>
    <x:col min="257" max="16384" width="9" style="31"/>
  </x:cols>
  <x:sheetData>
    <x:row r="1" spans="1:8" ht="25.25">
      <x:c r="A1" s="211" t="s">
        <x:v>279</x:v>
      </x:c>
      <x:c r="B1" s="211"/>
      <x:c r="C1" s="211"/>
      <x:c r="D1" s="211"/>
      <x:c r="E1" s="211"/>
      <x:c r="F1" s="211"/>
      <x:c r="G1" s="211"/>
      <x:c r="H1" s="211"/>
    </x:row>
    <x:row r="2" spans="1:8" ht="15" customHeight="1">
      <x:c r="A2" s="117"/>
      <x:c r="B2" s="117"/>
      <x:c r="D2" s="118"/>
      <x:c r="E2" s="118"/>
      <x:c r="F2" s="117"/>
      <x:c r="G2" s="117"/>
      <x:c r="H2" s="117"/>
    </x:row>
    <x:row r="3" spans="1:8" ht="17.899999999999999">
      <x:c r="A3" s="116" t="s">
        <x:v>148</x:v>
      </x:c>
      <x:c r="B3" s="115"/>
      <x:c r="D3" s="114"/>
      <x:c r="E3" s="114"/>
      <x:c r="F3" s="113"/>
      <x:c r="G3" s="112"/>
      <x:c r="H3" s="111" t="s">
        <x:v>239</x:v>
      </x:c>
    </x:row>
    <x:row r="4" spans="1:8" s="38" customFormat="1" ht="26.100000000000001" customHeight="1">
      <x:c r="A4" s="216" t="s">
        <x:v>27</x:v>
      </x:c>
      <x:c r="B4" s="216"/>
      <x:c r="C4" s="216"/>
      <x:c r="D4" s="212" t="s">
        <x:v>273</x:v>
      </x:c>
      <x:c r="E4" s="212"/>
      <x:c r="F4" s="217" t="s">
        <x:v>94</x:v>
      </x:c>
      <x:c r="G4" s="218"/>
      <x:c r="H4" s="219" t="s">
        <x:v>113</x:v>
      </x:c>
    </x:row>
    <x:row r="5" spans="1:8" s="38" customFormat="1" ht="26.100000000000001" customHeight="1">
      <x:c r="A5" s="110" t="s">
        <x:v>194</x:v>
      </x:c>
      <x:c r="B5" s="110" t="s">
        <x:v>203</x:v>
      </x:c>
      <x:c r="C5" s="110" t="s">
        <x:v>207</x:v>
      </x:c>
      <x:c r="D5" s="109" t="s">
        <x:v>51</x:v>
      </x:c>
      <x:c r="E5" s="109" t="s">
        <x:v>252</x:v>
      </x:c>
      <x:c r="F5" s="108" t="s">
        <x:v>212</x:v>
      </x:c>
      <x:c r="G5" s="108" t="s">
        <x:v>200</x:v>
      </x:c>
      <x:c r="H5" s="220"/>
    </x:row>
    <x:row r="6" spans="1:8" ht="26.100000000000001" customHeight="1">
      <x:c r="A6" s="208" t="s">
        <x:v>40</x:v>
      </x:c>
      <x:c r="B6" s="209"/>
      <x:c r="C6" s="210"/>
      <x:c r="D6" s="107">
        <x:f>D7+D12+D16+D20+D23</x:f>
        <x:v>1592528</x:v>
      </x:c>
      <x:c r="E6" s="107">
        <x:f>E7+E12+E16+E20+E23</x:f>
        <x:v>1643157</x:v>
      </x:c>
      <x:c r="F6" s="94">
        <x:f>E6-D6</x:f>
        <x:v>50629</x:v>
      </x:c>
      <x:c r="G6" s="94"/>
      <x:c r="H6" s="106" t="s">
        <x:v>298</x:v>
      </x:c>
    </x:row>
    <x:row r="7" spans="1:8" ht="26.100000000000001" customHeight="1">
      <x:c r="A7" s="100" t="s">
        <x:v>37</x:v>
      </x:c>
      <x:c r="B7" s="100"/>
      <x:c r="C7" s="151"/>
      <x:c r="D7" s="105">
        <x:f>D8</x:f>
        <x:v>1310028</x:v>
      </x:c>
      <x:c r="E7" s="105">
        <x:f>E8</x:f>
        <x:v>1354992</x:v>
      </x:c>
      <x:c r="F7" s="94">
        <x:f>E7-D7</x:f>
        <x:v>44964</x:v>
      </x:c>
      <x:c r="G7" s="94"/>
      <x:c r="H7" s="106"/>
    </x:row>
    <x:row r="8" spans="1:8" ht="26.100000000000001" customHeight="1">
      <x:c r="A8" s="150"/>
      <x:c r="B8" s="100" t="s">
        <x:v>37</x:v>
      </x:c>
      <x:c r="C8" s="151"/>
      <x:c r="D8" s="105">
        <x:f>D9+D10+D11</x:f>
        <x:v>1310028</x:v>
      </x:c>
      <x:c r="E8" s="105">
        <x:f>E9+E10+E11</x:f>
        <x:v>1354992</x:v>
      </x:c>
      <x:c r="F8" s="105">
        <x:f>E8-D8</x:f>
        <x:v>44964</x:v>
      </x:c>
      <x:c r="G8" s="105"/>
      <x:c r="H8" s="106"/>
    </x:row>
    <x:row r="9" spans="1:8" ht="48.700000000000003">
      <x:c r="A9" s="214"/>
      <x:c r="B9" s="213"/>
      <x:c r="C9" s="100" t="s">
        <x:v>186</x:v>
      </x:c>
      <x:c r="D9" s="105">
        <x:v>1216091</x:v>
      </x:c>
      <x:c r="E9" s="105">
        <x:v>1325378</x:v>
      </x:c>
      <x:c r="F9" s="94">
        <x:f>E9-D9</x:f>
        <x:v>109287</x:v>
      </x:c>
      <x:c r="G9" s="94"/>
      <x:c r="H9" s="202" t="s">
        <x:v>129</x:v>
      </x:c>
    </x:row>
    <x:row r="10" spans="1:8" ht="97.400000000000006">
      <x:c r="A10" s="214"/>
      <x:c r="B10" s="213"/>
      <x:c r="C10" s="100" t="s">
        <x:v>187</x:v>
      </x:c>
      <x:c r="D10" s="105">
        <x:v>92837</x:v>
      </x:c>
      <x:c r="E10" s="105">
        <x:v>28314</x:v>
      </x:c>
      <x:c r="F10" s="94"/>
      <x:c r="G10" s="94">
        <x:f>D10-E10</x:f>
        <x:v>64523</x:v>
      </x:c>
      <x:c r="H10" s="93" t="s">
        <x:v>67</x:v>
      </x:c>
    </x:row>
    <x:row r="11" spans="1:8" ht="26.100000000000001" customHeight="1">
      <x:c r="A11" s="215"/>
      <x:c r="B11" s="213"/>
      <x:c r="C11" s="100" t="s">
        <x:v>144</x:v>
      </x:c>
      <x:c r="D11" s="105">
        <x:v>1100</x:v>
      </x:c>
      <x:c r="E11" s="105">
        <x:v>1300</x:v>
      </x:c>
      <x:c r="F11" s="94">
        <x:f>E11-D11</x:f>
        <x:v>200</x:v>
      </x:c>
      <x:c r="G11" s="94"/>
      <x:c r="H11" s="93" t="s">
        <x:v>134</x:v>
      </x:c>
    </x:row>
    <x:row r="12" spans="1:8" ht="26.100000000000001" customHeight="1">
      <x:c r="A12" s="100" t="s">
        <x:v>146</x:v>
      </x:c>
      <x:c r="B12" s="100"/>
      <x:c r="C12" s="100"/>
      <x:c r="D12" s="99">
        <x:f>SUM(D14:D15)</x:f>
        <x:v>135000</x:v>
      </x:c>
      <x:c r="E12" s="99">
        <x:f>SUM(E14:E15)</x:f>
        <x:v>130000</x:v>
      </x:c>
      <x:c r="F12" s="94"/>
      <x:c r="G12" s="94">
        <x:f>D12-E12</x:f>
        <x:v>5000</x:v>
      </x:c>
      <x:c r="H12" s="97"/>
    </x:row>
    <x:row r="13" spans="1:8" ht="26.100000000000001" customHeight="1">
      <x:c r="A13" s="98"/>
      <x:c r="B13" s="100" t="s">
        <x:v>146</x:v>
      </x:c>
      <x:c r="C13" s="100"/>
      <x:c r="D13" s="105">
        <x:f>D14+D15</x:f>
        <x:v>135000</x:v>
      </x:c>
      <x:c r="E13" s="105">
        <x:f>E14+E15</x:f>
        <x:v>130000</x:v>
      </x:c>
      <x:c r="F13" s="94"/>
      <x:c r="G13" s="94">
        <x:f>D13-E13</x:f>
        <x:v>5000</x:v>
      </x:c>
      <x:c r="H13" s="97"/>
    </x:row>
    <x:row r="14" spans="1:8" ht="39.75" customHeight="1">
      <x:c r="A14" s="98"/>
      <x:c r="B14" s="206"/>
      <x:c r="C14" s="98" t="s">
        <x:v>34</x:v>
      </x:c>
      <x:c r="D14" s="95">
        <x:v>70000</x:v>
      </x:c>
      <x:c r="E14" s="95">
        <x:v>70000</x:v>
      </x:c>
      <x:c r="F14" s="94"/>
      <x:c r="G14" s="94"/>
      <x:c r="H14" s="93" t="s">
        <x:v>133</x:v>
      </x:c>
    </x:row>
    <x:row r="15" spans="1:8" ht="32.25" customHeight="1">
      <x:c r="A15" s="98"/>
      <x:c r="B15" s="207"/>
      <x:c r="C15" s="150" t="s">
        <x:v>143</x:v>
      </x:c>
      <x:c r="D15" s="95">
        <x:v>65000</x:v>
      </x:c>
      <x:c r="E15" s="95">
        <x:v>60000</x:v>
      </x:c>
      <x:c r="F15" s="94"/>
      <x:c r="G15" s="94">
        <x:f>D15-E15</x:f>
        <x:v>5000</x:v>
      </x:c>
      <x:c r="H15" s="93"/>
    </x:row>
    <x:row r="16" spans="1:8" ht="26.100000000000001" customHeight="1">
      <x:c r="A16" s="150" t="s">
        <x:v>198</x:v>
      </x:c>
      <x:c r="B16" s="100"/>
      <x:c r="C16" s="152"/>
      <x:c r="D16" s="95">
        <x:f>D17</x:f>
        <x:v>1000</x:v>
      </x:c>
      <x:c r="E16" s="95">
        <x:f>E17</x:f>
        <x:v>11000</x:v>
      </x:c>
      <x:c r="F16" s="94">
        <x:f>E16-D16</x:f>
        <x:v>10000</x:v>
      </x:c>
      <x:c r="G16" s="104"/>
      <x:c r="H16" s="103"/>
    </x:row>
    <x:row r="17" spans="1:8" ht="26.100000000000001" customHeight="1">
      <x:c r="A17" s="150"/>
      <x:c r="B17" s="197" t="s">
        <x:v>198</x:v>
      </x:c>
      <x:c r="C17" s="152"/>
      <x:c r="D17" s="95">
        <x:f>D18</x:f>
        <x:v>1000</x:v>
      </x:c>
      <x:c r="E17" s="95">
        <x:f>E18+E19</x:f>
        <x:v>11000</x:v>
      </x:c>
      <x:c r="F17" s="94">
        <x:f>E17-D17</x:f>
        <x:v>10000</x:v>
      </x:c>
      <x:c r="G17" s="104"/>
      <x:c r="H17" s="103"/>
    </x:row>
    <x:row r="18" spans="1:8" ht="27.75" customHeight="1">
      <x:c r="A18" s="198"/>
      <x:c r="B18" s="150"/>
      <x:c r="C18" s="199" t="s">
        <x:v>142</x:v>
      </x:c>
      <x:c r="D18" s="95">
        <x:v>1000</x:v>
      </x:c>
      <x:c r="E18" s="95">
        <x:v>1000</x:v>
      </x:c>
      <x:c r="F18" s="94"/>
      <x:c r="G18" s="104"/>
      <x:c r="H18" s="103"/>
    </x:row>
    <x:row r="19" spans="1:256" s="31" customFormat="1" ht="54.75" customHeight="1">
      <x:c r="A19" s="200"/>
      <x:c r="B19" s="96"/>
      <x:c r="C19" s="203" t="s">
        <x:v>126</x:v>
      </x:c>
      <x:c r="D19" s="95"/>
      <x:c r="E19" s="95">
        <x:v>10000</x:v>
      </x:c>
      <x:c r="F19" s="94">
        <x:f>E19-D19</x:f>
        <x:v>10000</x:v>
      </x:c>
      <x:c r="G19" s="104"/>
      <x:c r="H19" s="103"/>
      <x:c r="I19" s="36"/>
      <x:c r="J19" s="36"/>
      <x:c r="K19" s="36"/>
      <x:c r="L19" s="36"/>
      <x:c r="M19" s="36"/>
      <x:c r="N19" s="36"/>
      <x:c r="O19" s="36"/>
      <x:c r="P19" s="36"/>
      <x:c r="Q19" s="36"/>
      <x:c r="R19" s="36"/>
      <x:c r="S19" s="36"/>
      <x:c r="T19" s="36"/>
      <x:c r="U19" s="36"/>
      <x:c r="V19" s="36"/>
      <x:c r="W19" s="36"/>
      <x:c r="X19" s="36"/>
      <x:c r="Y19" s="36"/>
      <x:c r="Z19" s="36"/>
      <x:c r="AA19" s="36"/>
      <x:c r="AB19" s="36"/>
      <x:c r="AC19" s="36"/>
      <x:c r="AD19" s="36"/>
      <x:c r="AE19" s="36"/>
      <x:c r="AF19" s="36"/>
      <x:c r="AG19" s="36"/>
      <x:c r="AH19" s="36"/>
      <x:c r="AI19" s="36"/>
      <x:c r="AJ19" s="36"/>
      <x:c r="AK19" s="36"/>
      <x:c r="AL19" s="36"/>
      <x:c r="AM19" s="36"/>
      <x:c r="AN19" s="36"/>
      <x:c r="AO19" s="36"/>
      <x:c r="AP19" s="36"/>
      <x:c r="AQ19" s="36"/>
      <x:c r="AR19" s="36"/>
      <x:c r="AS19" s="36"/>
      <x:c r="AT19" s="36"/>
      <x:c r="AU19" s="36"/>
      <x:c r="AV19" s="36"/>
      <x:c r="AW19" s="36"/>
      <x:c r="AX19" s="36"/>
      <x:c r="AY19" s="36"/>
      <x:c r="AZ19" s="36"/>
      <x:c r="BA19" s="36"/>
      <x:c r="BB19" s="36"/>
      <x:c r="BC19" s="36"/>
      <x:c r="BD19" s="36"/>
      <x:c r="BE19" s="36"/>
      <x:c r="BF19" s="36"/>
      <x:c r="BG19" s="36"/>
      <x:c r="BH19" s="36"/>
      <x:c r="BI19" s="36"/>
      <x:c r="BJ19" s="36"/>
      <x:c r="BK19" s="36"/>
      <x:c r="BL19" s="36"/>
      <x:c r="BM19" s="36"/>
      <x:c r="BN19" s="36"/>
      <x:c r="BO19" s="36"/>
      <x:c r="BP19" s="36"/>
      <x:c r="BQ19" s="36"/>
      <x:c r="BR19" s="36"/>
      <x:c r="BS19" s="36"/>
      <x:c r="BT19" s="36"/>
      <x:c r="BU19" s="36"/>
      <x:c r="BV19" s="36"/>
      <x:c r="BW19" s="36"/>
      <x:c r="BX19" s="36"/>
      <x:c r="BY19" s="36"/>
      <x:c r="BZ19" s="36"/>
      <x:c r="CA19" s="36"/>
      <x:c r="CB19" s="36"/>
      <x:c r="CC19" s="36"/>
      <x:c r="CD19" s="36"/>
      <x:c r="CE19" s="36"/>
      <x:c r="CF19" s="36"/>
      <x:c r="CG19" s="36"/>
      <x:c r="CH19" s="36"/>
      <x:c r="CI19" s="36"/>
      <x:c r="CJ19" s="36"/>
      <x:c r="CK19" s="36"/>
      <x:c r="CL19" s="36"/>
      <x:c r="CM19" s="36"/>
      <x:c r="CN19" s="36"/>
      <x:c r="CO19" s="36"/>
      <x:c r="CP19" s="36"/>
      <x:c r="CQ19" s="36"/>
      <x:c r="CR19" s="36"/>
      <x:c r="CS19" s="36"/>
      <x:c r="CT19" s="36"/>
      <x:c r="CU19" s="36"/>
      <x:c r="CV19" s="36"/>
      <x:c r="CW19" s="36"/>
      <x:c r="CX19" s="36"/>
      <x:c r="CY19" s="36"/>
      <x:c r="CZ19" s="36"/>
      <x:c r="DA19" s="36"/>
      <x:c r="DB19" s="36"/>
      <x:c r="DC19" s="36"/>
      <x:c r="DD19" s="36"/>
      <x:c r="DE19" s="36"/>
      <x:c r="DF19" s="36"/>
      <x:c r="DG19" s="36"/>
      <x:c r="DH19" s="36"/>
      <x:c r="DI19" s="36"/>
      <x:c r="DJ19" s="36"/>
      <x:c r="DK19" s="36"/>
      <x:c r="DL19" s="36"/>
      <x:c r="DM19" s="36"/>
      <x:c r="DN19" s="36"/>
      <x:c r="DO19" s="36"/>
      <x:c r="DP19" s="36"/>
      <x:c r="DQ19" s="36"/>
      <x:c r="DR19" s="36"/>
      <x:c r="DS19" s="36"/>
      <x:c r="DT19" s="36"/>
      <x:c r="DU19" s="36"/>
      <x:c r="DV19" s="36"/>
      <x:c r="DW19" s="36"/>
      <x:c r="DX19" s="36"/>
      <x:c r="DY19" s="36"/>
      <x:c r="DZ19" s="36"/>
      <x:c r="EA19" s="36"/>
      <x:c r="EB19" s="36"/>
      <x:c r="EC19" s="36"/>
      <x:c r="ED19" s="36"/>
      <x:c r="EE19" s="36"/>
      <x:c r="EF19" s="36"/>
      <x:c r="EG19" s="36"/>
      <x:c r="EH19" s="36"/>
      <x:c r="EI19" s="36"/>
      <x:c r="EJ19" s="36"/>
      <x:c r="EK19" s="36"/>
      <x:c r="EL19" s="36"/>
      <x:c r="EM19" s="36"/>
      <x:c r="EN19" s="36"/>
      <x:c r="EO19" s="36"/>
      <x:c r="EP19" s="36"/>
      <x:c r="EQ19" s="36"/>
      <x:c r="ER19" s="36"/>
      <x:c r="ES19" s="36"/>
      <x:c r="ET19" s="36"/>
      <x:c r="EU19" s="36"/>
      <x:c r="EV19" s="36"/>
      <x:c r="EW19" s="36"/>
      <x:c r="EX19" s="36"/>
      <x:c r="EY19" s="36"/>
      <x:c r="EZ19" s="36"/>
      <x:c r="FA19" s="36"/>
      <x:c r="FB19" s="36"/>
      <x:c r="FC19" s="36"/>
      <x:c r="FD19" s="36"/>
      <x:c r="FE19" s="36"/>
      <x:c r="FF19" s="36"/>
      <x:c r="FG19" s="36"/>
      <x:c r="FH19" s="36"/>
      <x:c r="FI19" s="36"/>
      <x:c r="FJ19" s="36"/>
      <x:c r="FK19" s="36"/>
      <x:c r="FL19" s="36"/>
      <x:c r="FM19" s="36"/>
      <x:c r="FN19" s="36"/>
      <x:c r="FO19" s="36"/>
      <x:c r="FP19" s="36"/>
      <x:c r="FQ19" s="36"/>
      <x:c r="FR19" s="36"/>
      <x:c r="FS19" s="36"/>
      <x:c r="FT19" s="36"/>
      <x:c r="FU19" s="36"/>
      <x:c r="FV19" s="36"/>
      <x:c r="FW19" s="36"/>
      <x:c r="FX19" s="36"/>
      <x:c r="FY19" s="36"/>
      <x:c r="FZ19" s="36"/>
      <x:c r="GA19" s="36"/>
      <x:c r="GB19" s="36"/>
      <x:c r="GC19" s="36"/>
      <x:c r="GD19" s="36"/>
      <x:c r="GE19" s="36"/>
      <x:c r="GF19" s="36"/>
      <x:c r="GG19" s="36"/>
      <x:c r="GH19" s="36"/>
      <x:c r="GI19" s="36"/>
      <x:c r="GJ19" s="36"/>
      <x:c r="GK19" s="36"/>
      <x:c r="GL19" s="36"/>
      <x:c r="GM19" s="36"/>
      <x:c r="GN19" s="36"/>
      <x:c r="GO19" s="36"/>
      <x:c r="GP19" s="36"/>
      <x:c r="GQ19" s="36"/>
      <x:c r="GR19" s="36"/>
      <x:c r="GS19" s="36"/>
      <x:c r="GT19" s="36"/>
      <x:c r="GU19" s="36"/>
      <x:c r="GV19" s="36"/>
      <x:c r="GW19" s="36"/>
      <x:c r="GX19" s="36"/>
      <x:c r="GY19" s="36"/>
      <x:c r="GZ19" s="36"/>
      <x:c r="HA19" s="36"/>
      <x:c r="HB19" s="36"/>
      <x:c r="HC19" s="36"/>
      <x:c r="HD19" s="36"/>
      <x:c r="HE19" s="36"/>
      <x:c r="HF19" s="36"/>
      <x:c r="HG19" s="36"/>
      <x:c r="HH19" s="36"/>
      <x:c r="HI19" s="36"/>
      <x:c r="HJ19" s="36"/>
      <x:c r="HK19" s="36"/>
      <x:c r="HL19" s="36"/>
      <x:c r="HM19" s="36"/>
      <x:c r="HN19" s="36"/>
      <x:c r="HO19" s="36"/>
      <x:c r="HP19" s="36"/>
      <x:c r="HQ19" s="36"/>
      <x:c r="HR19" s="36"/>
      <x:c r="HS19" s="36"/>
      <x:c r="HT19" s="36"/>
      <x:c r="HU19" s="36"/>
      <x:c r="HV19" s="36"/>
      <x:c r="HW19" s="36"/>
      <x:c r="HX19" s="36"/>
      <x:c r="HY19" s="36"/>
      <x:c r="HZ19" s="36"/>
      <x:c r="IA19" s="36"/>
      <x:c r="IB19" s="36"/>
      <x:c r="IC19" s="36"/>
      <x:c r="ID19" s="36"/>
      <x:c r="IE19" s="36"/>
      <x:c r="IF19" s="36"/>
      <x:c r="IG19" s="36"/>
      <x:c r="IH19" s="36"/>
      <x:c r="II19" s="36"/>
      <x:c r="IJ19" s="36"/>
      <x:c r="IK19" s="36"/>
      <x:c r="IL19" s="36"/>
      <x:c r="IM19" s="36"/>
      <x:c r="IN19" s="36"/>
      <x:c r="IO19" s="36"/>
      <x:c r="IP19" s="36"/>
      <x:c r="IQ19" s="36"/>
      <x:c r="IR19" s="36"/>
      <x:c r="IS19" s="36"/>
      <x:c r="IT19" s="36"/>
      <x:c r="IU19" s="36"/>
      <x:c r="IV19" s="36"/>
    </x:row>
    <x:row r="20" spans="1:8" ht="26.100000000000001" customHeight="1">
      <x:c r="A20" s="96" t="s">
        <x:v>206</x:v>
      </x:c>
      <x:c r="B20" s="96"/>
      <x:c r="C20" s="100"/>
      <x:c r="D20" s="102">
        <x:f>SUM(D22:D22)</x:f>
        <x:v>125000</x:v>
      </x:c>
      <x:c r="E20" s="102">
        <x:f>SUM(E22:E22)</x:f>
        <x:v>125665</x:v>
      </x:c>
      <x:c r="F20" s="94">
        <x:f>F21</x:f>
        <x:v>665</x:v>
      </x:c>
      <x:c r="G20" s="102"/>
      <x:c r="H20" s="101"/>
    </x:row>
    <x:row r="21" spans="1:8" ht="26.100000000000001" customHeight="1">
      <x:c r="A21" s="150"/>
      <x:c r="B21" s="100" t="s">
        <x:v>206</x:v>
      </x:c>
      <x:c r="C21" s="100"/>
      <x:c r="D21" s="95">
        <x:f>D22</x:f>
        <x:v>125000</x:v>
      </x:c>
      <x:c r="E21" s="95">
        <x:f>E22</x:f>
        <x:v>125665</x:v>
      </x:c>
      <x:c r="F21" s="94">
        <x:f>F22</x:f>
        <x:v>665</x:v>
      </x:c>
      <x:c r="G21" s="95"/>
      <x:c r="H21" s="101"/>
    </x:row>
    <x:row r="22" spans="1:8" ht="26.100000000000001" customHeight="1">
      <x:c r="A22" s="184"/>
      <x:c r="B22" s="100"/>
      <x:c r="C22" s="153" t="s">
        <x:v>145</x:v>
      </x:c>
      <x:c r="D22" s="95">
        <x:v>125000</x:v>
      </x:c>
      <x:c r="E22" s="95">
        <x:v>125665</x:v>
      </x:c>
      <x:c r="F22" s="94">
        <x:f>E22-D22</x:f>
        <x:v>665</x:v>
      </x:c>
      <x:c r="G22" s="94"/>
      <x:c r="H22" s="93" t="s">
        <x:v>124</x:v>
      </x:c>
    </x:row>
    <x:row r="23" spans="1:8" ht="26.100000000000001" customHeight="1">
      <x:c r="A23" s="100" t="s">
        <x:v>208</x:v>
      </x:c>
      <x:c r="B23" s="100"/>
      <x:c r="C23" s="100"/>
      <x:c r="D23" s="99">
        <x:f>SUM(D25:D26)</x:f>
        <x:v>21500</x:v>
      </x:c>
      <x:c r="E23" s="99">
        <x:f>SUM(E25:E26)</x:f>
        <x:v>21500</x:v>
      </x:c>
      <x:c r="F23" s="94"/>
      <x:c r="G23" s="94"/>
      <x:c r="H23" s="97"/>
    </x:row>
    <x:row r="24" spans="1:8" ht="26.100000000000001" customHeight="1">
      <x:c r="A24" s="98"/>
      <x:c r="B24" s="100" t="s">
        <x:v>208</x:v>
      </x:c>
      <x:c r="C24" s="100"/>
      <x:c r="D24" s="105">
        <x:f>D25+D26</x:f>
        <x:v>21500</x:v>
      </x:c>
      <x:c r="E24" s="105">
        <x:f>E25+E26</x:f>
        <x:v>21500</x:v>
      </x:c>
      <x:c r="F24" s="94"/>
      <x:c r="G24" s="94"/>
      <x:c r="H24" s="97"/>
    </x:row>
    <x:row r="25" spans="1:8" ht="33" customHeight="1">
      <x:c r="A25" s="98"/>
      <x:c r="B25" s="98"/>
      <x:c r="C25" s="154" t="s">
        <x:v>118</x:v>
      </x:c>
      <x:c r="D25" s="95">
        <x:v>1500</x:v>
      </x:c>
      <x:c r="E25" s="95">
        <x:v>1500</x:v>
      </x:c>
      <x:c r="F25" s="94"/>
      <x:c r="G25" s="94"/>
      <x:c r="H25" s="97"/>
    </x:row>
    <x:row r="26" spans="1:8" ht="70.5" customHeight="1">
      <x:c r="A26" s="96"/>
      <x:c r="B26" s="96"/>
      <x:c r="C26" s="100" t="s">
        <x:v>176</x:v>
      </x:c>
      <x:c r="D26" s="95">
        <x:v>20000</x:v>
      </x:c>
      <x:c r="E26" s="95">
        <x:v>20000</x:v>
      </x:c>
      <x:c r="F26" s="94"/>
      <x:c r="G26" s="94"/>
      <x:c r="H26" s="93" t="s">
        <x:v>128</x:v>
      </x:c>
    </x:row>
  </x:sheetData>
  <x:mergeCells count="9">
    <x:mergeCell ref="B14:B15"/>
    <x:mergeCell ref="A6:C6"/>
    <x:mergeCell ref="A1:H1"/>
    <x:mergeCell ref="D4:E4"/>
    <x:mergeCell ref="B9:B11"/>
    <x:mergeCell ref="A9:A11"/>
    <x:mergeCell ref="A4:C4"/>
    <x:mergeCell ref="F4:G4"/>
    <x:mergeCell ref="H4:H5"/>
  </x:mergeCells>
  <x:printOptions horizontalCentered="1" verticalCentered="0" headings="0" gridLines="0" gridLinesSet="1"/>
  <x:pageMargins left="0.70805555582046509" right="0.70805555582046509" top="0.74750000238418579" bottom="0.74750000238418579" header="0.31402778625488281" footer="0.31402778625488281"/>
  <x:pageSetup paperSize="9" scale="80" firstPageNumber="1" fitToWidth="1" fitToHeight="1" orientation="landscape" usePrinterDefaults="1" blackAndWhite="0" draft="0" useFirstPageNumber="0" horizontalDpi="600" verticalDpi="600" copies="1"/>
  <x:headerFooter>
    <x:oddFooter>&amp;R&amp;"돋움,Regular"아동양육시설 성애원</x:oddFooter>
  </x:headerFooter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T58"/>
  <x:sheetViews>
    <x:sheetView topLeftCell="A1" zoomScale="90" zoomScaleNormal="90" workbookViewId="0">
      <x:selection activeCell="A1" activeCellId="0" sqref="A1:H1"/>
    </x:sheetView>
  </x:sheetViews>
  <x:sheetFormatPr defaultColWidth="8.88671875" defaultRowHeight="13.35"/>
  <x:cols>
    <x:col min="1" max="1" width="12.625" style="36" bestFit="1" customWidth="1"/>
    <x:col min="2" max="2" width="12.625" style="92" bestFit="1" customWidth="1"/>
    <x:col min="3" max="3" width="18.23828125" style="92" bestFit="1" customWidth="1"/>
    <x:col min="4" max="4" width="14.75" style="36" bestFit="1" customWidth="1"/>
    <x:col min="5" max="5" width="14.5" style="36" bestFit="1" customWidth="1"/>
    <x:col min="6" max="6" width="12" style="36" bestFit="1" customWidth="1"/>
    <x:col min="7" max="7" width="11.30859375" style="36" bestFit="1" customWidth="1"/>
    <x:col min="8" max="8" width="42.625" style="91" customWidth="1"/>
    <x:col min="9" max="9" width="10" style="36" customWidth="1"/>
    <x:col min="10" max="10" width="22" style="36" bestFit="1" customWidth="1"/>
    <x:col min="11" max="254" width="10" style="36" customWidth="1"/>
    <x:col min="255" max="16384" width="9" style="31"/>
  </x:cols>
  <x:sheetData>
    <x:row r="1" spans="1:8" ht="39" customHeight="1">
      <x:c r="A1" s="211" t="s">
        <x:v>278</x:v>
      </x:c>
      <x:c r="B1" s="211"/>
      <x:c r="C1" s="211"/>
      <x:c r="D1" s="211"/>
      <x:c r="E1" s="211"/>
      <x:c r="F1" s="211"/>
      <x:c r="G1" s="211"/>
      <x:c r="H1" s="211"/>
    </x:row>
    <x:row r="2" spans="1:8" ht="25.25">
      <x:c r="A2" s="117"/>
      <x:c r="B2" s="117"/>
      <x:c r="C2" s="117"/>
      <x:c r="D2" s="159"/>
      <x:c r="E2" s="146"/>
      <x:c r="F2" s="117"/>
      <x:c r="G2" s="117"/>
      <x:c r="H2" s="145"/>
    </x:row>
    <x:row r="3" spans="1:8" s="36" customFormat="1">
      <x:c r="A3" s="144" t="s">
        <x:v>147</x:v>
      </x:c>
      <x:c r="B3" s="144"/>
      <x:c r="C3" s="144"/>
      <x:c r="D3" s="143"/>
      <x:c r="E3" s="142"/>
      <x:c r="F3" s="142"/>
      <x:c r="G3" s="141"/>
      <x:c r="H3" s="87" t="s">
        <x:v>114</x:v>
      </x:c>
    </x:row>
    <x:row r="4" spans="1:8" ht="24.949999999999999" customHeight="1">
      <x:c r="A4" s="223" t="s">
        <x:v>27</x:v>
      </x:c>
      <x:c r="B4" s="224"/>
      <x:c r="C4" s="225"/>
      <x:c r="D4" s="221" t="s">
        <x:v>155</x:v>
      </x:c>
      <x:c r="E4" s="221"/>
      <x:c r="F4" s="226" t="s">
        <x:v>96</x:v>
      </x:c>
      <x:c r="G4" s="227"/>
      <x:c r="H4" s="228" t="s">
        <x:v>154</x:v>
      </x:c>
    </x:row>
    <x:row r="5" spans="1:8" ht="24.949999999999999" customHeight="1">
      <x:c r="A5" s="140" t="s">
        <x:v>194</x:v>
      </x:c>
      <x:c r="B5" s="140" t="s">
        <x:v>203</x:v>
      </x:c>
      <x:c r="C5" s="140" t="s">
        <x:v>207</x:v>
      </x:c>
      <x:c r="D5" s="140" t="s">
        <x:v>51</x:v>
      </x:c>
      <x:c r="E5" s="140" t="s">
        <x:v>252</x:v>
      </x:c>
      <x:c r="F5" s="139" t="s">
        <x:v>212</x:v>
      </x:c>
      <x:c r="G5" s="139" t="s">
        <x:v>200</x:v>
      </x:c>
      <x:c r="H5" s="229"/>
    </x:row>
    <x:row r="6" spans="1:8" ht="24.75" customHeight="1">
      <x:c r="A6" s="207" t="s">
        <x:v>110</x:v>
      </x:c>
      <x:c r="B6" s="207"/>
      <x:c r="C6" s="207"/>
      <x:c r="D6" s="138">
        <x:f>D7+D24+D29+D53+D58</x:f>
        <x:v>1592528</x:v>
      </x:c>
      <x:c r="E6" s="138">
        <x:f>E7+E24+E29+E53+E56</x:f>
        <x:v>1643157</x:v>
      </x:c>
      <x:c r="F6" s="120">
        <x:f>E6-D6</x:f>
        <x:v>50629</x:v>
      </x:c>
      <x:c r="G6" s="132"/>
      <x:c r="H6" s="106" t="s">
        <x:v>298</x:v>
      </x:c>
    </x:row>
    <x:row r="7" spans="1:8" ht="24.75" customHeight="1">
      <x:c r="A7" s="150" t="s">
        <x:v>205</x:v>
      </x:c>
      <x:c r="B7" s="158"/>
      <x:c r="C7" s="158"/>
      <x:c r="D7" s="137">
        <x:f>D8+D14+D17</x:f>
        <x:v>1109099</x:v>
      </x:c>
      <x:c r="E7" s="137">
        <x:f>E8+E14+E17</x:f>
        <x:v>1137876</x:v>
      </x:c>
      <x:c r="F7" s="120">
        <x:f>E7-D7</x:f>
        <x:v>28777</x:v>
      </x:c>
      <x:c r="G7" s="102"/>
      <x:c r="H7" s="119"/>
    </x:row>
    <x:row r="8" spans="1:8" ht="24.75" customHeight="1">
      <x:c r="A8" s="150"/>
      <x:c r="B8" s="100" t="s">
        <x:v>9</x:v>
      </x:c>
      <x:c r="C8" s="100"/>
      <x:c r="D8" s="32">
        <x:f>SUM(D9:D13)</x:f>
        <x:v>1023914</x:v>
      </x:c>
      <x:c r="E8" s="32">
        <x:f>SUM(E9:E13)</x:f>
        <x:v>1052491</x:v>
      </x:c>
      <x:c r="F8" s="120">
        <x:f>E8-D8</x:f>
        <x:v>28577</x:v>
      </x:c>
      <x:c r="G8" s="102"/>
      <x:c r="H8" s="119"/>
    </x:row>
    <x:row r="9" spans="1:8" ht="48" customHeight="1">
      <x:c r="A9" s="98"/>
      <x:c r="B9" s="150"/>
      <x:c r="C9" s="100" t="s">
        <x:v>162</x:v>
      </x:c>
      <x:c r="D9" s="121">
        <x:v>541056</x:v>
      </x:c>
      <x:c r="E9" s="121">
        <x:v>711864</x:v>
      </x:c>
      <x:c r="F9" s="120">
        <x:f>E9-D9</x:f>
        <x:v>170808</x:v>
      </x:c>
      <x:c r="G9" s="102"/>
      <x:c r="H9" s="149" t="s">
        <x:v>228</x:v>
      </x:c>
    </x:row>
    <x:row r="10" spans="1:8" ht="55.100000000000001">
      <x:c r="A10" s="98"/>
      <x:c r="B10" s="98"/>
      <x:c r="C10" s="100" t="s">
        <x:v>159</x:v>
      </x:c>
      <x:c r="D10" s="121">
        <x:v>330244</x:v>
      </x:c>
      <x:c r="E10" s="121">
        <x:v>178479</x:v>
      </x:c>
      <x:c r="F10" s="120"/>
      <x:c r="G10" s="102">
        <x:f>D10-E10</x:f>
        <x:v>151765</x:v>
      </x:c>
      <x:c r="H10" s="149" t="s">
        <x:v>75</x:v>
      </x:c>
    </x:row>
    <x:row r="11" spans="1:8" ht="35.25" customHeight="1">
      <x:c r="A11" s="98"/>
      <x:c r="B11" s="98"/>
      <x:c r="C11" s="153" t="s">
        <x:v>117</x:v>
      </x:c>
      <x:c r="D11" s="121">
        <x:v>72346</x:v>
      </x:c>
      <x:c r="E11" s="121">
        <x:v>74196</x:v>
      </x:c>
      <x:c r="F11" s="120">
        <x:f>E11-D11</x:f>
        <x:v>1850</x:v>
      </x:c>
      <x:c r="G11" s="102"/>
      <x:c r="H11" s="149" t="s">
        <x:v>88</x:v>
      </x:c>
    </x:row>
    <x:row r="12" spans="1:8" ht="81.75" customHeight="1">
      <x:c r="A12" s="98"/>
      <x:c r="B12" s="98"/>
      <x:c r="C12" s="153" t="s">
        <x:v>92</x:v>
      </x:c>
      <x:c r="D12" s="121">
        <x:v>76656</x:v>
      </x:c>
      <x:c r="E12" s="121">
        <x:v>83340</x:v>
      </x:c>
      <x:c r="F12" s="120">
        <x:f>E12-D12</x:f>
        <x:v>6684</x:v>
      </x:c>
      <x:c r="G12" s="102"/>
      <x:c r="H12" s="149" t="s">
        <x:v>277</x:v>
      </x:c>
    </x:row>
    <x:row r="13" spans="1:8" ht="65.25" customHeight="1">
      <x:c r="A13" s="98"/>
      <x:c r="B13" s="98"/>
      <x:c r="C13" s="150" t="s">
        <x:v>29</x:v>
      </x:c>
      <x:c r="D13" s="136">
        <x:v>3612</x:v>
      </x:c>
      <x:c r="E13" s="136">
        <x:v>4612</x:v>
      </x:c>
      <x:c r="F13" s="120">
        <x:f>E13-D13</x:f>
        <x:v>1000</x:v>
      </x:c>
      <x:c r="G13" s="102"/>
      <x:c r="H13" s="122" t="s">
        <x:v>307</x:v>
      </x:c>
    </x:row>
    <x:row r="14" spans="1:8" ht="24.75" customHeight="1">
      <x:c r="A14" s="98"/>
      <x:c r="B14" s="100" t="s">
        <x:v>36</x:v>
      </x:c>
      <x:c r="C14" s="100"/>
      <x:c r="D14" s="32">
        <x:f>SUM(D15:D16)</x:f>
        <x:v>4620</x:v>
      </x:c>
      <x:c r="E14" s="32">
        <x:f>SUM(E15:E16)</x:f>
        <x:v>4620</x:v>
      </x:c>
      <x:c r="F14" s="120"/>
      <x:c r="G14" s="102"/>
      <x:c r="H14" s="119"/>
    </x:row>
    <x:row r="15" spans="1:8" ht="44.100000000000001">
      <x:c r="A15" s="98"/>
      <x:c r="B15" s="222"/>
      <x:c r="C15" s="150" t="s">
        <x:v>178</x:v>
      </x:c>
      <x:c r="D15" s="135">
        <x:v>3660</x:v>
      </x:c>
      <x:c r="E15" s="135">
        <x:v>3660</x:v>
      </x:c>
      <x:c r="F15" s="120"/>
      <x:c r="G15" s="102"/>
      <x:c r="H15" s="122" t="s">
        <x:v>42</x:v>
      </x:c>
    </x:row>
    <x:row r="16" spans="1:8" ht="44.100000000000001">
      <x:c r="A16" s="98"/>
      <x:c r="B16" s="206"/>
      <x:c r="C16" s="150" t="s">
        <x:v>35</x:v>
      </x:c>
      <x:c r="D16" s="135">
        <x:v>960</x:v>
      </x:c>
      <x:c r="E16" s="135">
        <x:v>960</x:v>
      </x:c>
      <x:c r="F16" s="120"/>
      <x:c r="G16" s="102"/>
      <x:c r="H16" s="122" t="s">
        <x:v>190</x:v>
      </x:c>
    </x:row>
    <x:row r="17" spans="1:8" ht="24.75" customHeight="1">
      <x:c r="A17" s="98"/>
      <x:c r="B17" s="100" t="s">
        <x:v>210</x:v>
      </x:c>
      <x:c r="C17" s="100"/>
      <x:c r="D17" s="32">
        <x:f>SUM(D18:D23)</x:f>
        <x:v>80565</x:v>
      </x:c>
      <x:c r="E17" s="32">
        <x:f>SUM(E18:E23)</x:f>
        <x:v>80765</x:v>
      </x:c>
      <x:c r="F17" s="120"/>
      <x:c r="G17" s="102"/>
      <x:c r="H17" s="119"/>
    </x:row>
    <x:row r="18" spans="1:8" ht="55.100000000000001">
      <x:c r="A18" s="98"/>
      <x:c r="B18" s="206"/>
      <x:c r="C18" s="100" t="s">
        <x:v>272</x:v>
      </x:c>
      <x:c r="D18" s="121">
        <x:v>3750</x:v>
      </x:c>
      <x:c r="E18" s="121">
        <x:v>3750</x:v>
      </x:c>
      <x:c r="F18" s="120"/>
      <x:c r="G18" s="102"/>
      <x:c r="H18" s="122" t="s">
        <x:v>73</x:v>
      </x:c>
    </x:row>
    <x:row r="19" spans="1:8" ht="176.34999999999999">
      <x:c r="A19" s="98"/>
      <x:c r="B19" s="206"/>
      <x:c r="C19" s="153" t="s">
        <x:v>93</x:v>
      </x:c>
      <x:c r="D19" s="121">
        <x:v>23360</x:v>
      </x:c>
      <x:c r="E19" s="121">
        <x:v>23360</x:v>
      </x:c>
      <x:c r="F19" s="120"/>
      <x:c r="G19" s="102"/>
      <x:c r="H19" s="122" t="s">
        <x:v>127</x:v>
      </x:c>
    </x:row>
    <x:row r="20" spans="1:8" ht="110.2">
      <x:c r="A20" s="98"/>
      <x:c r="B20" s="206"/>
      <x:c r="C20" s="100" t="s">
        <x:v>181</x:v>
      </x:c>
      <x:c r="D20" s="121">
        <x:v>32460</x:v>
      </x:c>
      <x:c r="E20" s="121">
        <x:v>32460</x:v>
      </x:c>
      <x:c r="F20" s="120"/>
      <x:c r="G20" s="102"/>
      <x:c r="H20" s="122" t="s">
        <x:v>191</x:v>
      </x:c>
    </x:row>
    <x:row r="21" spans="1:8" ht="132.25">
      <x:c r="A21" s="98"/>
      <x:c r="B21" s="206"/>
      <x:c r="C21" s="100" t="s">
        <x:v>188</x:v>
      </x:c>
      <x:c r="D21" s="121">
        <x:v>10395</x:v>
      </x:c>
      <x:c r="E21" s="121">
        <x:v>10595</x:v>
      </x:c>
      <x:c r="F21" s="120">
        <x:f>E21-D21</x:f>
        <x:v>200</x:v>
      </x:c>
      <x:c r="G21" s="102"/>
      <x:c r="H21" s="122" t="s">
        <x:v>282</x:v>
      </x:c>
    </x:row>
    <x:row r="22" spans="1:8" ht="44.100000000000001">
      <x:c r="A22" s="98"/>
      <x:c r="B22" s="206"/>
      <x:c r="C22" s="100" t="s">
        <x:v>177</x:v>
      </x:c>
      <x:c r="D22" s="121">
        <x:v>9600</x:v>
      </x:c>
      <x:c r="E22" s="121">
        <x:v>9600</x:v>
      </x:c>
      <x:c r="F22" s="120"/>
      <x:c r="G22" s="102"/>
      <x:c r="H22" s="122" t="s">
        <x:v>189</x:v>
      </x:c>
    </x:row>
    <x:row r="23" spans="1:8" ht="33.100000000000001">
      <x:c r="A23" s="98"/>
      <x:c r="B23" s="98"/>
      <x:c r="C23" s="100" t="s">
        <x:v>185</x:v>
      </x:c>
      <x:c r="D23" s="121">
        <x:v>1000</x:v>
      </x:c>
      <x:c r="E23" s="121">
        <x:v>1000</x:v>
      </x:c>
      <x:c r="F23" s="120"/>
      <x:c r="G23" s="102"/>
      <x:c r="H23" s="122" t="s">
        <x:v>74</x:v>
      </x:c>
    </x:row>
    <x:row r="24" spans="1:8" ht="24.75" customHeight="1">
      <x:c r="A24" s="100" t="s">
        <x:v>39</x:v>
      </x:c>
      <x:c r="B24" s="100"/>
      <x:c r="C24" s="100"/>
      <x:c r="D24" s="32">
        <x:f>SUM(D26:D28)</x:f>
        <x:v>28050</x:v>
      </x:c>
      <x:c r="E24" s="32">
        <x:f>SUM(E26:E28)</x:f>
        <x:v>28375</x:v>
      </x:c>
      <x:c r="F24" s="120">
        <x:f>E24-D24</x:f>
        <x:v>325</x:v>
      </x:c>
      <x:c r="G24" s="102"/>
      <x:c r="H24" s="119"/>
    </x:row>
    <x:row r="25" spans="1:8" ht="24.75" customHeight="1">
      <x:c r="A25" s="98"/>
      <x:c r="B25" s="150" t="s">
        <x:v>197</x:v>
      </x:c>
      <x:c r="C25" s="150"/>
      <x:c r="D25" s="32">
        <x:f>D26+D27+D28</x:f>
        <x:v>28050</x:v>
      </x:c>
      <x:c r="E25" s="32">
        <x:f>E26+E27+E28</x:f>
        <x:v>28375</x:v>
      </x:c>
      <x:c r="F25" s="120">
        <x:f>E25-D25</x:f>
        <x:v>325</x:v>
      </x:c>
      <x:c r="G25" s="102"/>
      <x:c r="H25" s="156"/>
    </x:row>
    <x:row r="26" spans="1:8" ht="24.75" customHeight="1">
      <x:c r="A26" s="98"/>
      <x:c r="B26" s="150"/>
      <x:c r="C26" s="150" t="s">
        <x:v>197</x:v>
      </x:c>
      <x:c r="D26" s="135">
        <x:v>5000</x:v>
      </x:c>
      <x:c r="E26" s="135">
        <x:v>5000</x:v>
      </x:c>
      <x:c r="F26" s="120"/>
      <x:c r="G26" s="102"/>
      <x:c r="H26" s="134" t="s">
        <x:v>85</x:v>
      </x:c>
    </x:row>
    <x:row r="27" spans="1:8" ht="24.75" customHeight="1">
      <x:c r="A27" s="98"/>
      <x:c r="B27" s="98"/>
      <x:c r="C27" s="100" t="s">
        <x:v>38</x:v>
      </x:c>
      <x:c r="D27" s="121">
        <x:v>4800</x:v>
      </x:c>
      <x:c r="E27" s="121">
        <x:v>4800</x:v>
      </x:c>
      <x:c r="F27" s="120"/>
      <x:c r="G27" s="102"/>
      <x:c r="H27" s="122" t="s">
        <x:v>44</x:v>
      </x:c>
    </x:row>
    <x:row r="28" spans="1:8" ht="44.100000000000001">
      <x:c r="A28" s="96"/>
      <x:c r="B28" s="96"/>
      <x:c r="C28" s="100" t="s">
        <x:v>41</x:v>
      </x:c>
      <x:c r="D28" s="121">
        <x:v>18250</x:v>
      </x:c>
      <x:c r="E28" s="121">
        <x:v>18575</x:v>
      </x:c>
      <x:c r="F28" s="120">
        <x:f>E28-D28</x:f>
        <x:v>325</x:v>
      </x:c>
      <x:c r="G28" s="102"/>
      <x:c r="H28" s="122" t="s">
        <x:v>46</x:v>
      </x:c>
    </x:row>
    <x:row r="29" spans="1:8" ht="24.75" customHeight="1">
      <x:c r="A29" s="100" t="s">
        <x:v>56</x:v>
      </x:c>
      <x:c r="B29" s="100"/>
      <x:c r="C29" s="100"/>
      <x:c r="D29" s="32">
        <x:f>D30+D36+D44</x:f>
        <x:v>450585</x:v>
      </x:c>
      <x:c r="E29" s="32">
        <x:f>E30+E36+E44</x:f>
        <x:v>472154</x:v>
      </x:c>
      <x:c r="F29" s="120">
        <x:f>E29-D29</x:f>
        <x:v>21569</x:v>
      </x:c>
      <x:c r="G29" s="102"/>
      <x:c r="H29" s="119"/>
    </x:row>
    <x:row r="30" spans="1:8" ht="24.75" customHeight="1">
      <x:c r="A30" s="98"/>
      <x:c r="B30" s="100" t="s">
        <x:v>210</x:v>
      </x:c>
      <x:c r="C30" s="100"/>
      <x:c r="D30" s="32">
        <x:f>SUM(D31:D35)</x:f>
        <x:v>297351</x:v>
      </x:c>
      <x:c r="E30" s="32">
        <x:f>SUM(E31:E35)</x:f>
        <x:v>318008</x:v>
      </x:c>
      <x:c r="F30" s="120">
        <x:f>E30-D30</x:f>
        <x:v>20657</x:v>
      </x:c>
      <x:c r="G30" s="102"/>
      <x:c r="H30" s="119"/>
    </x:row>
    <x:row r="31" spans="1:8" ht="77.150000000000006">
      <x:c r="A31" s="98"/>
      <x:c r="B31" s="133"/>
      <x:c r="C31" s="194" t="s">
        <x:v>43</x:v>
      </x:c>
      <x:c r="D31" s="121">
        <x:v>167286</x:v>
      </x:c>
      <x:c r="E31" s="121">
        <x:v>180992</x:v>
      </x:c>
      <x:c r="F31" s="120">
        <x:f>E31-D31</x:f>
        <x:v>13706</x:v>
      </x:c>
      <x:c r="G31" s="102"/>
      <x:c r="H31" s="204" t="s">
        <x:v>281</x:v>
      </x:c>
    </x:row>
    <x:row r="32" spans="1:8" ht="66.549999999999997">
      <x:c r="A32" s="98"/>
      <x:c r="B32" s="131"/>
      <x:c r="C32" s="201" t="s">
        <x:v>45</x:v>
      </x:c>
      <x:c r="D32" s="121">
        <x:v>55340</x:v>
      </x:c>
      <x:c r="E32" s="121">
        <x:v>55235</x:v>
      </x:c>
      <x:c r="F32" s="120"/>
      <x:c r="G32" s="102">
        <x:f>D32-E32</x:f>
        <x:v>105</x:v>
      </x:c>
      <x:c r="H32" s="124" t="s">
        <x:v>68</x:v>
      </x:c>
    </x:row>
    <x:row r="33" spans="1:8" ht="66" customHeight="1">
      <x:c r="A33" s="98"/>
      <x:c r="B33" s="133"/>
      <x:c r="C33" s="155" t="s">
        <x:v>254</x:v>
      </x:c>
      <x:c r="D33" s="121">
        <x:v>42482</x:v>
      </x:c>
      <x:c r="E33" s="121">
        <x:v>49538</x:v>
      </x:c>
      <x:c r="F33" s="120">
        <x:f>E33-D33</x:f>
        <x:v>7056</x:v>
      </x:c>
      <x:c r="G33" s="102"/>
      <x:c r="H33" s="204" t="s">
        <x:v>284</x:v>
      </x:c>
    </x:row>
    <x:row r="34" spans="1:8" ht="88.200000000000003">
      <x:c r="A34" s="98"/>
      <x:c r="B34" s="131"/>
      <x:c r="C34" s="100" t="s">
        <x:v>170</x:v>
      </x:c>
      <x:c r="D34" s="121">
        <x:v>11450</x:v>
      </x:c>
      <x:c r="E34" s="121">
        <x:v>11450</x:v>
      </x:c>
      <x:c r="F34" s="120"/>
      <x:c r="G34" s="102"/>
      <x:c r="H34" s="122" t="s">
        <x:v>283</x:v>
      </x:c>
    </x:row>
    <x:row r="35" spans="1:8" ht="55.100000000000001">
      <x:c r="A35" s="98"/>
      <x:c r="B35" s="131"/>
      <x:c r="C35" s="100" t="s">
        <x:v>173</x:v>
      </x:c>
      <x:c r="D35" s="121">
        <x:v>20793</x:v>
      </x:c>
      <x:c r="E35" s="121">
        <x:v>20793</x:v>
      </x:c>
      <x:c r="F35" s="120"/>
      <x:c r="G35" s="102"/>
      <x:c r="H35" s="157" t="s">
        <x:v>70</x:v>
      </x:c>
    </x:row>
    <x:row r="36" spans="1:8" ht="24.75" customHeight="1">
      <x:c r="A36" s="98"/>
      <x:c r="B36" s="130" t="s">
        <x:v>201</x:v>
      </x:c>
      <x:c r="C36" s="100"/>
      <x:c r="D36" s="123">
        <x:f>SUM(D37:D43)</x:f>
        <x:v>60456</x:v>
      </x:c>
      <x:c r="E36" s="123">
        <x:f>SUM(E37:E43)</x:f>
        <x:v>61368</x:v>
      </x:c>
      <x:c r="F36" s="120">
        <x:f>E36-D36</x:f>
        <x:v>912</x:v>
      </x:c>
      <x:c r="G36" s="102"/>
      <x:c r="H36" s="129"/>
    </x:row>
    <x:row r="37" spans="1:8" ht="33.100000000000001">
      <x:c r="A37" s="98"/>
      <x:c r="B37" s="128"/>
      <x:c r="C37" s="100" t="s">
        <x:v>152</x:v>
      </x:c>
      <x:c r="D37" s="121">
        <x:v>4262</x:v>
      </x:c>
      <x:c r="E37" s="121">
        <x:v>5546</x:v>
      </x:c>
      <x:c r="F37" s="120">
        <x:f>E37-D37</x:f>
        <x:v>1284</x:v>
      </x:c>
      <x:c r="G37" s="102"/>
      <x:c r="H37" s="122" t="s">
        <x:v>276</x:v>
      </x:c>
    </x:row>
    <x:row r="38" spans="1:8" ht="69.75" customHeight="1">
      <x:c r="A38" s="98"/>
      <x:c r="B38" s="128"/>
      <x:c r="C38" s="100" t="s">
        <x:v>151</x:v>
      </x:c>
      <x:c r="D38" s="121">
        <x:v>7207</x:v>
      </x:c>
      <x:c r="E38" s="121">
        <x:v>7207</x:v>
      </x:c>
      <x:c r="F38" s="120"/>
      <x:c r="G38" s="102"/>
      <x:c r="H38" s="122" t="s">
        <x:v>66</x:v>
      </x:c>
    </x:row>
    <x:row r="39" spans="1:8" ht="33.100000000000001">
      <x:c r="A39" s="98"/>
      <x:c r="B39" s="128"/>
      <x:c r="C39" s="100" t="s">
        <x:v>164</x:v>
      </x:c>
      <x:c r="D39" s="121">
        <x:v>3432</x:v>
      </x:c>
      <x:c r="E39" s="121">
        <x:v>2280</x:v>
      </x:c>
      <x:c r="F39" s="120"/>
      <x:c r="G39" s="102">
        <x:f>D39-E39</x:f>
        <x:v>1152</x:v>
      </x:c>
      <x:c r="H39" s="205" t="s">
        <x:v>132</x:v>
      </x:c>
    </x:row>
    <x:row r="40" spans="1:8" ht="77.150000000000006">
      <x:c r="A40" s="98"/>
      <x:c r="B40" s="128"/>
      <x:c r="C40" s="100" t="s">
        <x:v>150</x:v>
      </x:c>
      <x:c r="D40" s="121">
        <x:v>35400</x:v>
      </x:c>
      <x:c r="E40" s="121">
        <x:v>35400</x:v>
      </x:c>
      <x:c r="F40" s="120"/>
      <x:c r="G40" s="102"/>
      <x:c r="H40" s="122" t="s">
        <x:v>280</x:v>
      </x:c>
    </x:row>
    <x:row r="41" spans="1:8" ht="33.100000000000001">
      <x:c r="A41" s="98"/>
      <x:c r="B41" s="128"/>
      <x:c r="C41" s="100" t="s">
        <x:v>168</x:v>
      </x:c>
      <x:c r="D41" s="121">
        <x:v>2055</x:v>
      </x:c>
      <x:c r="E41" s="121">
        <x:v>2055</x:v>
      </x:c>
      <x:c r="F41" s="120"/>
      <x:c r="G41" s="102"/>
      <x:c r="H41" s="122" t="s">
        <x:v>0</x:v>
      </x:c>
    </x:row>
    <x:row r="42" spans="1:8" ht="45" customHeight="1">
      <x:c r="A42" s="98"/>
      <x:c r="B42" s="128"/>
      <x:c r="C42" s="100" t="s">
        <x:v>149</x:v>
      </x:c>
      <x:c r="D42" s="121">
        <x:v>4200</x:v>
      </x:c>
      <x:c r="E42" s="121">
        <x:v>4200</x:v>
      </x:c>
      <x:c r="F42" s="120"/>
      <x:c r="G42" s="102"/>
      <x:c r="H42" s="122" t="s">
        <x:v>80</x:v>
      </x:c>
    </x:row>
    <x:row r="43" spans="1:254" ht="26.25" customHeight="1">
      <x:c r="A43" s="98"/>
      <x:c r="B43" s="127"/>
      <x:c r="C43" s="100" t="s">
        <x:v>172</x:v>
      </x:c>
      <x:c r="D43" s="121">
        <x:v>3900</x:v>
      </x:c>
      <x:c r="E43" s="121">
        <x:v>4680</x:v>
      </x:c>
      <x:c r="F43" s="120"/>
      <x:c r="G43" s="102">
        <x:f>E43-D43</x:f>
        <x:v>780</x:v>
      </x:c>
      <x:c r="H43" s="122" t="s">
        <x:v>285</x:v>
      </x:c>
      <x:c r="IR43" s="31"/>
      <x:c r="IS43" s="31"/>
      <x:c r="IT43" s="31"/>
    </x:row>
    <x:row r="44" spans="1:254" ht="24.75" customHeight="1">
      <x:c r="A44" s="125"/>
      <x:c r="B44" s="126" t="s">
        <x:v>56</x:v>
      </x:c>
      <x:c r="C44" s="100" t="s">
        <x:v>216</x:v>
      </x:c>
      <x:c r="D44" s="123">
        <x:f>SUM(D45:D52)</x:f>
        <x:v>92778</x:v>
      </x:c>
      <x:c r="E44" s="123">
        <x:f>SUM(E45:E52)</x:f>
        <x:v>92778</x:v>
      </x:c>
      <x:c r="F44" s="120"/>
      <x:c r="G44" s="102"/>
      <x:c r="H44" s="122"/>
      <x:c r="IR44" s="31"/>
      <x:c r="IS44" s="31"/>
      <x:c r="IT44" s="31"/>
    </x:row>
    <x:row r="45" spans="1:254" ht="33.100000000000001">
      <x:c r="A45" s="125"/>
      <x:c r="B45" s="160"/>
      <x:c r="C45" s="153" t="s">
        <x:v>104</x:v>
      </x:c>
      <x:c r="D45" s="121">
        <x:v>7605</x:v>
      </x:c>
      <x:c r="E45" s="121">
        <x:v>7605</x:v>
      </x:c>
      <x:c r="F45" s="120"/>
      <x:c r="G45" s="102"/>
      <x:c r="H45" s="122" t="s">
        <x:v>130</x:v>
      </x:c>
      <x:c r="IR45" s="31"/>
      <x:c r="IS45" s="31"/>
      <x:c r="IT45" s="31"/>
    </x:row>
    <x:row r="46" spans="1:254" ht="26.649999999999999">
      <x:c r="A46" s="125"/>
      <x:c r="B46" s="183"/>
      <x:c r="C46" s="153" t="s">
        <x:v>116</x:v>
      </x:c>
      <x:c r="D46" s="121">
        <x:v>4680</x:v>
      </x:c>
      <x:c r="E46" s="121">
        <x:v>4680</x:v>
      </x:c>
      <x:c r="F46" s="120"/>
      <x:c r="G46" s="102"/>
      <x:c r="H46" s="122" t="s">
        <x:v>287</x:v>
      </x:c>
      <x:c r="IR46" s="31"/>
      <x:c r="IS46" s="31"/>
      <x:c r="IT46" s="31"/>
    </x:row>
    <x:row r="47" spans="1:254" ht="44.100000000000001">
      <x:c r="A47" s="125"/>
      <x:c r="B47" s="160"/>
      <x:c r="C47" s="153" t="s">
        <x:v>105</x:v>
      </x:c>
      <x:c r="D47" s="121">
        <x:v>2165</x:v>
      </x:c>
      <x:c r="E47" s="121">
        <x:v>2165</x:v>
      </x:c>
      <x:c r="F47" s="120"/>
      <x:c r="G47" s="102"/>
      <x:c r="H47" s="122" t="s">
        <x:v>71</x:v>
      </x:c>
      <x:c r="IR47" s="31"/>
      <x:c r="IS47" s="31"/>
      <x:c r="IT47" s="31"/>
    </x:row>
    <x:row r="48" spans="1:254" ht="36" customHeight="1">
      <x:c r="A48" s="125"/>
      <x:c r="B48" s="160"/>
      <x:c r="C48" s="153" t="s">
        <x:v>100</x:v>
      </x:c>
      <x:c r="D48" s="121">
        <x:v>12000</x:v>
      </x:c>
      <x:c r="E48" s="121">
        <x:v>12000</x:v>
      </x:c>
      <x:c r="F48" s="120"/>
      <x:c r="G48" s="102"/>
      <x:c r="H48" s="122" t="s">
        <x:v>77</x:v>
      </x:c>
      <x:c r="IR48" s="31"/>
      <x:c r="IS48" s="31"/>
      <x:c r="IT48" s="31"/>
    </x:row>
    <x:row r="49" spans="1:254" ht="36" customHeight="1">
      <x:c r="A49" s="125"/>
      <x:c r="B49" s="160"/>
      <x:c r="C49" s="153" t="s">
        <x:v>106</x:v>
      </x:c>
      <x:c r="D49" s="121">
        <x:v>500</x:v>
      </x:c>
      <x:c r="E49" s="121">
        <x:v>500</x:v>
      </x:c>
      <x:c r="F49" s="120"/>
      <x:c r="G49" s="102"/>
      <x:c r="H49" s="122" t="s">
        <x:v>234</x:v>
      </x:c>
      <x:c r="IR49" s="31"/>
      <x:c r="IS49" s="31"/>
      <x:c r="IT49" s="31"/>
    </x:row>
    <x:row r="50" spans="1:254" ht="36" customHeight="1">
      <x:c r="A50" s="125"/>
      <x:c r="B50" s="160"/>
      <x:c r="C50" s="153" t="s">
        <x:v>123</x:v>
      </x:c>
      <x:c r="D50" s="121">
        <x:v>62728</x:v>
      </x:c>
      <x:c r="E50" s="121">
        <x:v>62728</x:v>
      </x:c>
      <x:c r="F50" s="120"/>
      <x:c r="G50" s="102"/>
      <x:c r="H50" s="124" t="s">
        <x:v>87</x:v>
      </x:c>
      <x:c r="IR50" s="31"/>
      <x:c r="IS50" s="31"/>
      <x:c r="IT50" s="31"/>
    </x:row>
    <x:row r="51" spans="1:254" ht="36" customHeight="1">
      <x:c r="A51" s="125"/>
      <x:c r="B51" s="183"/>
      <x:c r="C51" s="153" t="s">
        <x:v>174</x:v>
      </x:c>
      <x:c r="D51" s="121">
        <x:v>1100</x:v>
      </x:c>
      <x:c r="E51" s="121">
        <x:v>1100</x:v>
      </x:c>
      <x:c r="F51" s="120"/>
      <x:c r="G51" s="102"/>
      <x:c r="H51" s="124"/>
      <x:c r="IR51" s="31"/>
      <x:c r="IS51" s="31"/>
      <x:c r="IT51" s="31"/>
    </x:row>
    <x:row r="52" spans="1:254" ht="44.100000000000001">
      <x:c r="A52" s="125"/>
      <x:c r="B52" s="160"/>
      <x:c r="C52" s="153" t="s">
        <x:v>183</x:v>
      </x:c>
      <x:c r="D52" s="121">
        <x:v>2000</x:v>
      </x:c>
      <x:c r="E52" s="121">
        <x:v>2000</x:v>
      </x:c>
      <x:c r="F52" s="120"/>
      <x:c r="G52" s="102"/>
      <x:c r="H52" s="124" t="s">
        <x:v>76</x:v>
      </x:c>
      <x:c r="IR52" s="31"/>
      <x:c r="IS52" s="31"/>
      <x:c r="IT52" s="31"/>
    </x:row>
    <x:row r="53" spans="1:8" ht="24.75" customHeight="1">
      <x:c r="A53" s="100" t="s">
        <x:v>215</x:v>
      </x:c>
      <x:c r="B53" s="100"/>
      <x:c r="C53" s="100"/>
      <x:c r="D53" s="123">
        <x:f>D54</x:f>
        <x:v>2794</x:v>
      </x:c>
      <x:c r="E53" s="123">
        <x:f>E54</x:f>
        <x:v>2752</x:v>
      </x:c>
      <x:c r="F53" s="120">
        <x:f>D53-E53</x:f>
        <x:v>42</x:v>
      </x:c>
      <x:c r="G53" s="102"/>
      <x:c r="H53" s="119"/>
    </x:row>
    <x:row r="54" spans="1:8" ht="24.75" customHeight="1">
      <x:c r="A54" s="230"/>
      <x:c r="B54" s="100" t="s">
        <x:v>215</x:v>
      </x:c>
      <x:c r="C54" s="100"/>
      <x:c r="D54" s="121">
        <x:f>D55</x:f>
        <x:v>2794</x:v>
      </x:c>
      <x:c r="E54" s="121">
        <x:f>E55</x:f>
        <x:v>2752</x:v>
      </x:c>
      <x:c r="F54" s="120">
        <x:f>D54-E54</x:f>
        <x:v>42</x:v>
      </x:c>
      <x:c r="G54" s="102"/>
      <x:c r="H54" s="119"/>
    </x:row>
    <x:row r="55" spans="1:8" ht="24.75" customHeight="1">
      <x:c r="A55" s="230"/>
      <x:c r="B55" s="100"/>
      <x:c r="C55" s="100" t="s">
        <x:v>215</x:v>
      </x:c>
      <x:c r="D55" s="121">
        <x:v>2794</x:v>
      </x:c>
      <x:c r="E55" s="121">
        <x:v>2752</x:v>
      </x:c>
      <x:c r="F55" s="120">
        <x:f>D55-E55</x:f>
        <x:v>42</x:v>
      </x:c>
      <x:c r="G55" s="102"/>
      <x:c r="H55" s="119" t="s">
        <x:v>243</x:v>
      </x:c>
    </x:row>
    <x:row r="56" spans="1:8" ht="24.75" customHeight="1">
      <x:c r="A56" s="96" t="s">
        <x:v>217</x:v>
      </x:c>
      <x:c r="B56" s="100"/>
      <x:c r="C56" s="100"/>
      <x:c r="D56" s="121">
        <x:f>D57</x:f>
        <x:v>2000</x:v>
      </x:c>
      <x:c r="E56" s="121">
        <x:f>E57</x:f>
        <x:v>2000</x:v>
      </x:c>
      <x:c r="F56" s="120"/>
      <x:c r="G56" s="102"/>
      <x:c r="H56" s="129"/>
    </x:row>
    <x:row r="57" spans="1:8" ht="24.75" customHeight="1">
      <x:c r="A57" s="230"/>
      <x:c r="B57" s="100" t="s">
        <x:v>217</x:v>
      </x:c>
      <x:c r="C57" s="100"/>
      <x:c r="D57" s="121">
        <x:f>D58</x:f>
        <x:v>2000</x:v>
      </x:c>
      <x:c r="E57" s="121">
        <x:f>E58</x:f>
        <x:v>2000</x:v>
      </x:c>
      <x:c r="F57" s="120"/>
      <x:c r="G57" s="102"/>
      <x:c r="H57" s="129"/>
    </x:row>
    <x:row r="58" spans="1:8" ht="24.75" customHeight="1">
      <x:c r="A58" s="230"/>
      <x:c r="B58" s="100"/>
      <x:c r="C58" s="100" t="s">
        <x:v>217</x:v>
      </x:c>
      <x:c r="D58" s="121">
        <x:v>2000</x:v>
      </x:c>
      <x:c r="E58" s="121">
        <x:v>2000</x:v>
      </x:c>
      <x:c r="F58" s="120"/>
      <x:c r="G58" s="102"/>
      <x:c r="H58" s="122" t="s">
        <x:v>217</x:v>
      </x:c>
    </x:row>
  </x:sheetData>
  <x:mergeCells count="10">
    <x:mergeCell ref="A1:H1"/>
    <x:mergeCell ref="D4:E4"/>
    <x:mergeCell ref="B15:B16"/>
    <x:mergeCell ref="B18:B22"/>
    <x:mergeCell ref="A4:C4"/>
    <x:mergeCell ref="F4:G4"/>
    <x:mergeCell ref="H4:H5"/>
    <x:mergeCell ref="A6:C6"/>
    <x:mergeCell ref="A54:A55"/>
    <x:mergeCell ref="A57:A58"/>
  </x:mergeCells>
  <x:printOptions horizontalCentered="1" verticalCentered="0" headings="0" gridLines="0" gridLinesSet="1"/>
  <x:pageMargins left="0.70847225189208984" right="0.39347222447395325" top="0.74750000238418579" bottom="0.47194445133209229" header="0.31444445252418518" footer="0.31444445252418518"/>
  <x:pageSetup paperSize="9" scale="91" firstPageNumber="1" fitToWidth="1" fitToHeight="6" orientation="landscape" usePrinterDefaults="1" blackAndWhite="0" draft="0" useFirstPageNumber="0" horizontalDpi="600" verticalDpi="600" copies="1"/>
  <x:headerFooter>
    <x:oddFooter>&amp;R&amp;"굴림,Regular"아동양육시설 성애원</x:oddFooter>
  </x:headerFooter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U36"/>
  <x:sheetViews>
    <x:sheetView topLeftCell="A1" zoomScaleNormal="100" workbookViewId="0">
      <x:pane xSplit="3" ySplit="5" topLeftCell="D9" activePane="bottomRight" state="frozen"/>
      <x:selection pane="bottomRight" activeCell="E20" activeCellId="0" sqref="E20:E20"/>
    </x:sheetView>
  </x:sheetViews>
  <x:sheetFormatPr defaultColWidth="8.88671875" defaultRowHeight="16.399999999999999"/>
  <x:cols>
    <x:col min="1" max="1" width="6" style="8" customWidth="1"/>
    <x:col min="2" max="2" width="17.375" style="8" customWidth="1"/>
    <x:col min="3" max="3" width="6.5" style="8" customWidth="1"/>
    <x:col min="4" max="4" width="14.5" bestFit="1" customWidth="1"/>
    <x:col min="5" max="5" width="15.75" bestFit="1" customWidth="1"/>
    <x:col min="6" max="6" width="15.125" bestFit="1" customWidth="1"/>
    <x:col min="7" max="7" width="7.75" style="11" customWidth="1"/>
    <x:col min="8" max="8" width="16.125" customWidth="1"/>
    <x:col min="9" max="9" width="13.25" bestFit="1" customWidth="1"/>
    <x:col min="10" max="10" width="13.25" customWidth="1"/>
    <x:col min="11" max="11" width="15.25" customWidth="1"/>
    <x:col min="12" max="12" width="15.25" hidden="1" customWidth="1"/>
    <x:col min="13" max="13" width="14.25" hidden="1" customWidth="1"/>
    <x:col min="14" max="14" width="12.625" hidden="1" customWidth="1"/>
    <x:col min="15" max="15" width="14.375" hidden="1" customWidth="1"/>
    <x:col min="16" max="16" width="13" hidden="1" customWidth="1"/>
    <x:col min="17" max="17" width="12.625" hidden="1" customWidth="1"/>
    <x:col min="18" max="18" width="15.625" hidden="1" customWidth="1"/>
    <x:col min="19" max="19" width="15.75" hidden="1" customWidth="1"/>
    <x:col min="20" max="20" width="16.625" hidden="1" customWidth="1"/>
    <x:col min="21" max="21" width="19.375" hidden="1" customWidth="1"/>
    <x:col min="248" max="248" width="6" customWidth="1"/>
    <x:col min="249" max="249" width="10" customWidth="1"/>
    <x:col min="250" max="250" width="17.375" customWidth="1"/>
    <x:col min="251" max="251" width="6.375" customWidth="1"/>
    <x:col min="252" max="252" width="6.5" customWidth="1"/>
    <x:col min="253" max="253" width="6.25" customWidth="1"/>
    <x:col min="254" max="255" width="17.625" customWidth="1"/>
    <x:col min="256" max="256" width="17.375" customWidth="1"/>
    <x:col min="257" max="258" width="16.125" customWidth="1"/>
    <x:col min="259" max="259" width="13.5" customWidth="1"/>
    <x:col min="260" max="260" width="15.125" customWidth="1"/>
    <x:col min="261" max="261" width="7.75" customWidth="1"/>
    <x:col min="262" max="262" width="16.125" customWidth="1"/>
    <x:col min="263" max="263" width="16" customWidth="1"/>
    <x:col min="264" max="264" width="14.25" customWidth="1"/>
    <x:col min="265" max="265" width="15.5" customWidth="1"/>
    <x:col min="266" max="266" width="16" customWidth="1"/>
    <x:col min="267" max="268" width="15.25" customWidth="1"/>
    <x:col min="269" max="277" width="0" hidden="1" customWidth="1"/>
    <x:col min="504" max="504" width="6" customWidth="1"/>
    <x:col min="505" max="505" width="10" customWidth="1"/>
    <x:col min="506" max="506" width="17.375" customWidth="1"/>
    <x:col min="507" max="507" width="6.375" customWidth="1"/>
    <x:col min="508" max="508" width="6.5" customWidth="1"/>
    <x:col min="509" max="509" width="6.25" customWidth="1"/>
    <x:col min="510" max="511" width="17.625" customWidth="1"/>
    <x:col min="512" max="512" width="17.375" customWidth="1"/>
    <x:col min="513" max="514" width="16.125" customWidth="1"/>
    <x:col min="515" max="515" width="13.5" customWidth="1"/>
    <x:col min="516" max="516" width="15.125" customWidth="1"/>
    <x:col min="517" max="517" width="7.75" customWidth="1"/>
    <x:col min="518" max="518" width="16.125" customWidth="1"/>
    <x:col min="519" max="519" width="16" customWidth="1"/>
    <x:col min="520" max="520" width="14.25" customWidth="1"/>
    <x:col min="521" max="521" width="15.5" customWidth="1"/>
    <x:col min="522" max="522" width="16" customWidth="1"/>
    <x:col min="523" max="524" width="15.25" customWidth="1"/>
    <x:col min="525" max="533" width="0" hidden="1" customWidth="1"/>
    <x:col min="760" max="760" width="6" customWidth="1"/>
    <x:col min="761" max="761" width="10" customWidth="1"/>
    <x:col min="762" max="762" width="17.375" customWidth="1"/>
    <x:col min="763" max="763" width="6.375" customWidth="1"/>
    <x:col min="764" max="764" width="6.5" customWidth="1"/>
    <x:col min="765" max="765" width="6.25" customWidth="1"/>
    <x:col min="766" max="767" width="17.625" customWidth="1"/>
    <x:col min="768" max="768" width="17.375" customWidth="1"/>
    <x:col min="769" max="770" width="16.125" customWidth="1"/>
    <x:col min="771" max="771" width="13.5" customWidth="1"/>
    <x:col min="772" max="772" width="15.125" customWidth="1"/>
    <x:col min="773" max="773" width="7.75" customWidth="1"/>
    <x:col min="774" max="774" width="16.125" customWidth="1"/>
    <x:col min="775" max="775" width="16" customWidth="1"/>
    <x:col min="776" max="776" width="14.25" customWidth="1"/>
    <x:col min="777" max="777" width="15.5" customWidth="1"/>
    <x:col min="778" max="778" width="16" customWidth="1"/>
    <x:col min="779" max="780" width="15.25" customWidth="1"/>
    <x:col min="781" max="789" width="0" hidden="1" customWidth="1"/>
    <x:col min="1016" max="1016" width="6" customWidth="1"/>
    <x:col min="1017" max="1017" width="10" customWidth="1"/>
    <x:col min="1018" max="1018" width="17.375" customWidth="1"/>
    <x:col min="1019" max="1019" width="6.375" customWidth="1"/>
    <x:col min="1020" max="1020" width="6.5" customWidth="1"/>
    <x:col min="1021" max="1021" width="6.25" customWidth="1"/>
    <x:col min="1022" max="1023" width="17.625" customWidth="1"/>
    <x:col min="1024" max="1024" width="17.375" customWidth="1"/>
    <x:col min="1025" max="1026" width="16.125" customWidth="1"/>
    <x:col min="1027" max="1027" width="13.5" customWidth="1"/>
    <x:col min="1028" max="1028" width="15.125" customWidth="1"/>
    <x:col min="1029" max="1029" width="7.75" customWidth="1"/>
    <x:col min="1030" max="1030" width="16.125" customWidth="1"/>
    <x:col min="1031" max="1031" width="16" customWidth="1"/>
    <x:col min="1032" max="1032" width="14.25" customWidth="1"/>
    <x:col min="1033" max="1033" width="15.5" customWidth="1"/>
    <x:col min="1034" max="1034" width="16" customWidth="1"/>
    <x:col min="1035" max="1036" width="15.25" customWidth="1"/>
    <x:col min="1037" max="1045" width="0" hidden="1" customWidth="1"/>
    <x:col min="1272" max="1272" width="6" customWidth="1"/>
    <x:col min="1273" max="1273" width="10" customWidth="1"/>
    <x:col min="1274" max="1274" width="17.375" customWidth="1"/>
    <x:col min="1275" max="1275" width="6.375" customWidth="1"/>
    <x:col min="1276" max="1276" width="6.5" customWidth="1"/>
    <x:col min="1277" max="1277" width="6.25" customWidth="1"/>
    <x:col min="1278" max="1279" width="17.625" customWidth="1"/>
    <x:col min="1280" max="1280" width="17.375" customWidth="1"/>
    <x:col min="1281" max="1282" width="16.125" customWidth="1"/>
    <x:col min="1283" max="1283" width="13.5" customWidth="1"/>
    <x:col min="1284" max="1284" width="15.125" customWidth="1"/>
    <x:col min="1285" max="1285" width="7.75" customWidth="1"/>
    <x:col min="1286" max="1286" width="16.125" customWidth="1"/>
    <x:col min="1287" max="1287" width="16" customWidth="1"/>
    <x:col min="1288" max="1288" width="14.25" customWidth="1"/>
    <x:col min="1289" max="1289" width="15.5" customWidth="1"/>
    <x:col min="1290" max="1290" width="16" customWidth="1"/>
    <x:col min="1291" max="1292" width="15.25" customWidth="1"/>
    <x:col min="1293" max="1301" width="0" hidden="1" customWidth="1"/>
    <x:col min="1528" max="1528" width="6" customWidth="1"/>
    <x:col min="1529" max="1529" width="10" customWidth="1"/>
    <x:col min="1530" max="1530" width="17.375" customWidth="1"/>
    <x:col min="1531" max="1531" width="6.375" customWidth="1"/>
    <x:col min="1532" max="1532" width="6.5" customWidth="1"/>
    <x:col min="1533" max="1533" width="6.25" customWidth="1"/>
    <x:col min="1534" max="1535" width="17.625" customWidth="1"/>
    <x:col min="1536" max="1536" width="17.375" customWidth="1"/>
    <x:col min="1537" max="1538" width="16.125" customWidth="1"/>
    <x:col min="1539" max="1539" width="13.5" customWidth="1"/>
    <x:col min="1540" max="1540" width="15.125" customWidth="1"/>
    <x:col min="1541" max="1541" width="7.75" customWidth="1"/>
    <x:col min="1542" max="1542" width="16.125" customWidth="1"/>
    <x:col min="1543" max="1543" width="16" customWidth="1"/>
    <x:col min="1544" max="1544" width="14.25" customWidth="1"/>
    <x:col min="1545" max="1545" width="15.5" customWidth="1"/>
    <x:col min="1546" max="1546" width="16" customWidth="1"/>
    <x:col min="1547" max="1548" width="15.25" customWidth="1"/>
    <x:col min="1549" max="1557" width="0" hidden="1" customWidth="1"/>
    <x:col min="1784" max="1784" width="6" customWidth="1"/>
    <x:col min="1785" max="1785" width="10" customWidth="1"/>
    <x:col min="1786" max="1786" width="17.375" customWidth="1"/>
    <x:col min="1787" max="1787" width="6.375" customWidth="1"/>
    <x:col min="1788" max="1788" width="6.5" customWidth="1"/>
    <x:col min="1789" max="1789" width="6.25" customWidth="1"/>
    <x:col min="1790" max="1791" width="17.625" customWidth="1"/>
    <x:col min="1792" max="1792" width="17.375" customWidth="1"/>
    <x:col min="1793" max="1794" width="16.125" customWidth="1"/>
    <x:col min="1795" max="1795" width="13.5" customWidth="1"/>
    <x:col min="1796" max="1796" width="15.125" customWidth="1"/>
    <x:col min="1797" max="1797" width="7.75" customWidth="1"/>
    <x:col min="1798" max="1798" width="16.125" customWidth="1"/>
    <x:col min="1799" max="1799" width="16" customWidth="1"/>
    <x:col min="1800" max="1800" width="14.25" customWidth="1"/>
    <x:col min="1801" max="1801" width="15.5" customWidth="1"/>
    <x:col min="1802" max="1802" width="16" customWidth="1"/>
    <x:col min="1803" max="1804" width="15.25" customWidth="1"/>
    <x:col min="1805" max="1813" width="0" hidden="1" customWidth="1"/>
    <x:col min="2040" max="2040" width="6" customWidth="1"/>
    <x:col min="2041" max="2041" width="10" customWidth="1"/>
    <x:col min="2042" max="2042" width="17.375" customWidth="1"/>
    <x:col min="2043" max="2043" width="6.375" customWidth="1"/>
    <x:col min="2044" max="2044" width="6.5" customWidth="1"/>
    <x:col min="2045" max="2045" width="6.25" customWidth="1"/>
    <x:col min="2046" max="2047" width="17.625" customWidth="1"/>
    <x:col min="2048" max="2048" width="17.375" customWidth="1"/>
    <x:col min="2049" max="2050" width="16.125" customWidth="1"/>
    <x:col min="2051" max="2051" width="13.5" customWidth="1"/>
    <x:col min="2052" max="2052" width="15.125" customWidth="1"/>
    <x:col min="2053" max="2053" width="7.75" customWidth="1"/>
    <x:col min="2054" max="2054" width="16.125" customWidth="1"/>
    <x:col min="2055" max="2055" width="16" customWidth="1"/>
    <x:col min="2056" max="2056" width="14.25" customWidth="1"/>
    <x:col min="2057" max="2057" width="15.5" customWidth="1"/>
    <x:col min="2058" max="2058" width="16" customWidth="1"/>
    <x:col min="2059" max="2060" width="15.25" customWidth="1"/>
    <x:col min="2061" max="2069" width="0" hidden="1" customWidth="1"/>
    <x:col min="2296" max="2296" width="6" customWidth="1"/>
    <x:col min="2297" max="2297" width="10" customWidth="1"/>
    <x:col min="2298" max="2298" width="17.375" customWidth="1"/>
    <x:col min="2299" max="2299" width="6.375" customWidth="1"/>
    <x:col min="2300" max="2300" width="6.5" customWidth="1"/>
    <x:col min="2301" max="2301" width="6.25" customWidth="1"/>
    <x:col min="2302" max="2303" width="17.625" customWidth="1"/>
    <x:col min="2304" max="2304" width="17.375" customWidth="1"/>
    <x:col min="2305" max="2306" width="16.125" customWidth="1"/>
    <x:col min="2307" max="2307" width="13.5" customWidth="1"/>
    <x:col min="2308" max="2308" width="15.125" customWidth="1"/>
    <x:col min="2309" max="2309" width="7.75" customWidth="1"/>
    <x:col min="2310" max="2310" width="16.125" customWidth="1"/>
    <x:col min="2311" max="2311" width="16" customWidth="1"/>
    <x:col min="2312" max="2312" width="14.25" customWidth="1"/>
    <x:col min="2313" max="2313" width="15.5" customWidth="1"/>
    <x:col min="2314" max="2314" width="16" customWidth="1"/>
    <x:col min="2315" max="2316" width="15.25" customWidth="1"/>
    <x:col min="2317" max="2325" width="0" hidden="1" customWidth="1"/>
    <x:col min="2552" max="2552" width="6" customWidth="1"/>
    <x:col min="2553" max="2553" width="10" customWidth="1"/>
    <x:col min="2554" max="2554" width="17.375" customWidth="1"/>
    <x:col min="2555" max="2555" width="6.375" customWidth="1"/>
    <x:col min="2556" max="2556" width="6.5" customWidth="1"/>
    <x:col min="2557" max="2557" width="6.25" customWidth="1"/>
    <x:col min="2558" max="2559" width="17.625" customWidth="1"/>
    <x:col min="2560" max="2560" width="17.375" customWidth="1"/>
    <x:col min="2561" max="2562" width="16.125" customWidth="1"/>
    <x:col min="2563" max="2563" width="13.5" customWidth="1"/>
    <x:col min="2564" max="2564" width="15.125" customWidth="1"/>
    <x:col min="2565" max="2565" width="7.75" customWidth="1"/>
    <x:col min="2566" max="2566" width="16.125" customWidth="1"/>
    <x:col min="2567" max="2567" width="16" customWidth="1"/>
    <x:col min="2568" max="2568" width="14.25" customWidth="1"/>
    <x:col min="2569" max="2569" width="15.5" customWidth="1"/>
    <x:col min="2570" max="2570" width="16" customWidth="1"/>
    <x:col min="2571" max="2572" width="15.25" customWidth="1"/>
    <x:col min="2573" max="2581" width="0" hidden="1" customWidth="1"/>
    <x:col min="2808" max="2808" width="6" customWidth="1"/>
    <x:col min="2809" max="2809" width="10" customWidth="1"/>
    <x:col min="2810" max="2810" width="17.375" customWidth="1"/>
    <x:col min="2811" max="2811" width="6.375" customWidth="1"/>
    <x:col min="2812" max="2812" width="6.5" customWidth="1"/>
    <x:col min="2813" max="2813" width="6.25" customWidth="1"/>
    <x:col min="2814" max="2815" width="17.625" customWidth="1"/>
    <x:col min="2816" max="2816" width="17.375" customWidth="1"/>
    <x:col min="2817" max="2818" width="16.125" customWidth="1"/>
    <x:col min="2819" max="2819" width="13.5" customWidth="1"/>
    <x:col min="2820" max="2820" width="15.125" customWidth="1"/>
    <x:col min="2821" max="2821" width="7.75" customWidth="1"/>
    <x:col min="2822" max="2822" width="16.125" customWidth="1"/>
    <x:col min="2823" max="2823" width="16" customWidth="1"/>
    <x:col min="2824" max="2824" width="14.25" customWidth="1"/>
    <x:col min="2825" max="2825" width="15.5" customWidth="1"/>
    <x:col min="2826" max="2826" width="16" customWidth="1"/>
    <x:col min="2827" max="2828" width="15.25" customWidth="1"/>
    <x:col min="2829" max="2837" width="0" hidden="1" customWidth="1"/>
    <x:col min="3064" max="3064" width="6" customWidth="1"/>
    <x:col min="3065" max="3065" width="10" customWidth="1"/>
    <x:col min="3066" max="3066" width="17.375" customWidth="1"/>
    <x:col min="3067" max="3067" width="6.375" customWidth="1"/>
    <x:col min="3068" max="3068" width="6.5" customWidth="1"/>
    <x:col min="3069" max="3069" width="6.25" customWidth="1"/>
    <x:col min="3070" max="3071" width="17.625" customWidth="1"/>
    <x:col min="3072" max="3072" width="17.375" customWidth="1"/>
    <x:col min="3073" max="3074" width="16.125" customWidth="1"/>
    <x:col min="3075" max="3075" width="13.5" customWidth="1"/>
    <x:col min="3076" max="3076" width="15.125" customWidth="1"/>
    <x:col min="3077" max="3077" width="7.75" customWidth="1"/>
    <x:col min="3078" max="3078" width="16.125" customWidth="1"/>
    <x:col min="3079" max="3079" width="16" customWidth="1"/>
    <x:col min="3080" max="3080" width="14.25" customWidth="1"/>
    <x:col min="3081" max="3081" width="15.5" customWidth="1"/>
    <x:col min="3082" max="3082" width="16" customWidth="1"/>
    <x:col min="3083" max="3084" width="15.25" customWidth="1"/>
    <x:col min="3085" max="3093" width="0" hidden="1" customWidth="1"/>
    <x:col min="3320" max="3320" width="6" customWidth="1"/>
    <x:col min="3321" max="3321" width="10" customWidth="1"/>
    <x:col min="3322" max="3322" width="17.375" customWidth="1"/>
    <x:col min="3323" max="3323" width="6.375" customWidth="1"/>
    <x:col min="3324" max="3324" width="6.5" customWidth="1"/>
    <x:col min="3325" max="3325" width="6.25" customWidth="1"/>
    <x:col min="3326" max="3327" width="17.625" customWidth="1"/>
    <x:col min="3328" max="3328" width="17.375" customWidth="1"/>
    <x:col min="3329" max="3330" width="16.125" customWidth="1"/>
    <x:col min="3331" max="3331" width="13.5" customWidth="1"/>
    <x:col min="3332" max="3332" width="15.125" customWidth="1"/>
    <x:col min="3333" max="3333" width="7.75" customWidth="1"/>
    <x:col min="3334" max="3334" width="16.125" customWidth="1"/>
    <x:col min="3335" max="3335" width="16" customWidth="1"/>
    <x:col min="3336" max="3336" width="14.25" customWidth="1"/>
    <x:col min="3337" max="3337" width="15.5" customWidth="1"/>
    <x:col min="3338" max="3338" width="16" customWidth="1"/>
    <x:col min="3339" max="3340" width="15.25" customWidth="1"/>
    <x:col min="3341" max="3349" width="0" hidden="1" customWidth="1"/>
    <x:col min="3576" max="3576" width="6" customWidth="1"/>
    <x:col min="3577" max="3577" width="10" customWidth="1"/>
    <x:col min="3578" max="3578" width="17.375" customWidth="1"/>
    <x:col min="3579" max="3579" width="6.375" customWidth="1"/>
    <x:col min="3580" max="3580" width="6.5" customWidth="1"/>
    <x:col min="3581" max="3581" width="6.25" customWidth="1"/>
    <x:col min="3582" max="3583" width="17.625" customWidth="1"/>
    <x:col min="3584" max="3584" width="17.375" customWidth="1"/>
    <x:col min="3585" max="3586" width="16.125" customWidth="1"/>
    <x:col min="3587" max="3587" width="13.5" customWidth="1"/>
    <x:col min="3588" max="3588" width="15.125" customWidth="1"/>
    <x:col min="3589" max="3589" width="7.75" customWidth="1"/>
    <x:col min="3590" max="3590" width="16.125" customWidth="1"/>
    <x:col min="3591" max="3591" width="16" customWidth="1"/>
    <x:col min="3592" max="3592" width="14.25" customWidth="1"/>
    <x:col min="3593" max="3593" width="15.5" customWidth="1"/>
    <x:col min="3594" max="3594" width="16" customWidth="1"/>
    <x:col min="3595" max="3596" width="15.25" customWidth="1"/>
    <x:col min="3597" max="3605" width="0" hidden="1" customWidth="1"/>
    <x:col min="3832" max="3832" width="6" customWidth="1"/>
    <x:col min="3833" max="3833" width="10" customWidth="1"/>
    <x:col min="3834" max="3834" width="17.375" customWidth="1"/>
    <x:col min="3835" max="3835" width="6.375" customWidth="1"/>
    <x:col min="3836" max="3836" width="6.5" customWidth="1"/>
    <x:col min="3837" max="3837" width="6.25" customWidth="1"/>
    <x:col min="3838" max="3839" width="17.625" customWidth="1"/>
    <x:col min="3840" max="3840" width="17.375" customWidth="1"/>
    <x:col min="3841" max="3842" width="16.125" customWidth="1"/>
    <x:col min="3843" max="3843" width="13.5" customWidth="1"/>
    <x:col min="3844" max="3844" width="15.125" customWidth="1"/>
    <x:col min="3845" max="3845" width="7.75" customWidth="1"/>
    <x:col min="3846" max="3846" width="16.125" customWidth="1"/>
    <x:col min="3847" max="3847" width="16" customWidth="1"/>
    <x:col min="3848" max="3848" width="14.25" customWidth="1"/>
    <x:col min="3849" max="3849" width="15.5" customWidth="1"/>
    <x:col min="3850" max="3850" width="16" customWidth="1"/>
    <x:col min="3851" max="3852" width="15.25" customWidth="1"/>
    <x:col min="3853" max="3861" width="0" hidden="1" customWidth="1"/>
    <x:col min="4088" max="4088" width="6" customWidth="1"/>
    <x:col min="4089" max="4089" width="10" customWidth="1"/>
    <x:col min="4090" max="4090" width="17.375" customWidth="1"/>
    <x:col min="4091" max="4091" width="6.375" customWidth="1"/>
    <x:col min="4092" max="4092" width="6.5" customWidth="1"/>
    <x:col min="4093" max="4093" width="6.25" customWidth="1"/>
    <x:col min="4094" max="4095" width="17.625" customWidth="1"/>
    <x:col min="4096" max="4096" width="17.375" customWidth="1"/>
    <x:col min="4097" max="4098" width="16.125" customWidth="1"/>
    <x:col min="4099" max="4099" width="13.5" customWidth="1"/>
    <x:col min="4100" max="4100" width="15.125" customWidth="1"/>
    <x:col min="4101" max="4101" width="7.75" customWidth="1"/>
    <x:col min="4102" max="4102" width="16.125" customWidth="1"/>
    <x:col min="4103" max="4103" width="16" customWidth="1"/>
    <x:col min="4104" max="4104" width="14.25" customWidth="1"/>
    <x:col min="4105" max="4105" width="15.5" customWidth="1"/>
    <x:col min="4106" max="4106" width="16" customWidth="1"/>
    <x:col min="4107" max="4108" width="15.25" customWidth="1"/>
    <x:col min="4109" max="4117" width="0" hidden="1" customWidth="1"/>
    <x:col min="4344" max="4344" width="6" customWidth="1"/>
    <x:col min="4345" max="4345" width="10" customWidth="1"/>
    <x:col min="4346" max="4346" width="17.375" customWidth="1"/>
    <x:col min="4347" max="4347" width="6.375" customWidth="1"/>
    <x:col min="4348" max="4348" width="6.5" customWidth="1"/>
    <x:col min="4349" max="4349" width="6.25" customWidth="1"/>
    <x:col min="4350" max="4351" width="17.625" customWidth="1"/>
    <x:col min="4352" max="4352" width="17.375" customWidth="1"/>
    <x:col min="4353" max="4354" width="16.125" customWidth="1"/>
    <x:col min="4355" max="4355" width="13.5" customWidth="1"/>
    <x:col min="4356" max="4356" width="15.125" customWidth="1"/>
    <x:col min="4357" max="4357" width="7.75" customWidth="1"/>
    <x:col min="4358" max="4358" width="16.125" customWidth="1"/>
    <x:col min="4359" max="4359" width="16" customWidth="1"/>
    <x:col min="4360" max="4360" width="14.25" customWidth="1"/>
    <x:col min="4361" max="4361" width="15.5" customWidth="1"/>
    <x:col min="4362" max="4362" width="16" customWidth="1"/>
    <x:col min="4363" max="4364" width="15.25" customWidth="1"/>
    <x:col min="4365" max="4373" width="0" hidden="1" customWidth="1"/>
    <x:col min="4600" max="4600" width="6" customWidth="1"/>
    <x:col min="4601" max="4601" width="10" customWidth="1"/>
    <x:col min="4602" max="4602" width="17.375" customWidth="1"/>
    <x:col min="4603" max="4603" width="6.375" customWidth="1"/>
    <x:col min="4604" max="4604" width="6.5" customWidth="1"/>
    <x:col min="4605" max="4605" width="6.25" customWidth="1"/>
    <x:col min="4606" max="4607" width="17.625" customWidth="1"/>
    <x:col min="4608" max="4608" width="17.375" customWidth="1"/>
    <x:col min="4609" max="4610" width="16.125" customWidth="1"/>
    <x:col min="4611" max="4611" width="13.5" customWidth="1"/>
    <x:col min="4612" max="4612" width="15.125" customWidth="1"/>
    <x:col min="4613" max="4613" width="7.75" customWidth="1"/>
    <x:col min="4614" max="4614" width="16.125" customWidth="1"/>
    <x:col min="4615" max="4615" width="16" customWidth="1"/>
    <x:col min="4616" max="4616" width="14.25" customWidth="1"/>
    <x:col min="4617" max="4617" width="15.5" customWidth="1"/>
    <x:col min="4618" max="4618" width="16" customWidth="1"/>
    <x:col min="4619" max="4620" width="15.25" customWidth="1"/>
    <x:col min="4621" max="4629" width="0" hidden="1" customWidth="1"/>
    <x:col min="4856" max="4856" width="6" customWidth="1"/>
    <x:col min="4857" max="4857" width="10" customWidth="1"/>
    <x:col min="4858" max="4858" width="17.375" customWidth="1"/>
    <x:col min="4859" max="4859" width="6.375" customWidth="1"/>
    <x:col min="4860" max="4860" width="6.5" customWidth="1"/>
    <x:col min="4861" max="4861" width="6.25" customWidth="1"/>
    <x:col min="4862" max="4863" width="17.625" customWidth="1"/>
    <x:col min="4864" max="4864" width="17.375" customWidth="1"/>
    <x:col min="4865" max="4866" width="16.125" customWidth="1"/>
    <x:col min="4867" max="4867" width="13.5" customWidth="1"/>
    <x:col min="4868" max="4868" width="15.125" customWidth="1"/>
    <x:col min="4869" max="4869" width="7.75" customWidth="1"/>
    <x:col min="4870" max="4870" width="16.125" customWidth="1"/>
    <x:col min="4871" max="4871" width="16" customWidth="1"/>
    <x:col min="4872" max="4872" width="14.25" customWidth="1"/>
    <x:col min="4873" max="4873" width="15.5" customWidth="1"/>
    <x:col min="4874" max="4874" width="16" customWidth="1"/>
    <x:col min="4875" max="4876" width="15.25" customWidth="1"/>
    <x:col min="4877" max="4885" width="0" hidden="1" customWidth="1"/>
    <x:col min="5112" max="5112" width="6" customWidth="1"/>
    <x:col min="5113" max="5113" width="10" customWidth="1"/>
    <x:col min="5114" max="5114" width="17.375" customWidth="1"/>
    <x:col min="5115" max="5115" width="6.375" customWidth="1"/>
    <x:col min="5116" max="5116" width="6.5" customWidth="1"/>
    <x:col min="5117" max="5117" width="6.25" customWidth="1"/>
    <x:col min="5118" max="5119" width="17.625" customWidth="1"/>
    <x:col min="5120" max="5120" width="17.375" customWidth="1"/>
    <x:col min="5121" max="5122" width="16.125" customWidth="1"/>
    <x:col min="5123" max="5123" width="13.5" customWidth="1"/>
    <x:col min="5124" max="5124" width="15.125" customWidth="1"/>
    <x:col min="5125" max="5125" width="7.75" customWidth="1"/>
    <x:col min="5126" max="5126" width="16.125" customWidth="1"/>
    <x:col min="5127" max="5127" width="16" customWidth="1"/>
    <x:col min="5128" max="5128" width="14.25" customWidth="1"/>
    <x:col min="5129" max="5129" width="15.5" customWidth="1"/>
    <x:col min="5130" max="5130" width="16" customWidth="1"/>
    <x:col min="5131" max="5132" width="15.25" customWidth="1"/>
    <x:col min="5133" max="5141" width="0" hidden="1" customWidth="1"/>
    <x:col min="5368" max="5368" width="6" customWidth="1"/>
    <x:col min="5369" max="5369" width="10" customWidth="1"/>
    <x:col min="5370" max="5370" width="17.375" customWidth="1"/>
    <x:col min="5371" max="5371" width="6.375" customWidth="1"/>
    <x:col min="5372" max="5372" width="6.5" customWidth="1"/>
    <x:col min="5373" max="5373" width="6.25" customWidth="1"/>
    <x:col min="5374" max="5375" width="17.625" customWidth="1"/>
    <x:col min="5376" max="5376" width="17.375" customWidth="1"/>
    <x:col min="5377" max="5378" width="16.125" customWidth="1"/>
    <x:col min="5379" max="5379" width="13.5" customWidth="1"/>
    <x:col min="5380" max="5380" width="15.125" customWidth="1"/>
    <x:col min="5381" max="5381" width="7.75" customWidth="1"/>
    <x:col min="5382" max="5382" width="16.125" customWidth="1"/>
    <x:col min="5383" max="5383" width="16" customWidth="1"/>
    <x:col min="5384" max="5384" width="14.25" customWidth="1"/>
    <x:col min="5385" max="5385" width="15.5" customWidth="1"/>
    <x:col min="5386" max="5386" width="16" customWidth="1"/>
    <x:col min="5387" max="5388" width="15.25" customWidth="1"/>
    <x:col min="5389" max="5397" width="0" hidden="1" customWidth="1"/>
    <x:col min="5624" max="5624" width="6" customWidth="1"/>
    <x:col min="5625" max="5625" width="10" customWidth="1"/>
    <x:col min="5626" max="5626" width="17.375" customWidth="1"/>
    <x:col min="5627" max="5627" width="6.375" customWidth="1"/>
    <x:col min="5628" max="5628" width="6.5" customWidth="1"/>
    <x:col min="5629" max="5629" width="6.25" customWidth="1"/>
    <x:col min="5630" max="5631" width="17.625" customWidth="1"/>
    <x:col min="5632" max="5632" width="17.375" customWidth="1"/>
    <x:col min="5633" max="5634" width="16.125" customWidth="1"/>
    <x:col min="5635" max="5635" width="13.5" customWidth="1"/>
    <x:col min="5636" max="5636" width="15.125" customWidth="1"/>
    <x:col min="5637" max="5637" width="7.75" customWidth="1"/>
    <x:col min="5638" max="5638" width="16.125" customWidth="1"/>
    <x:col min="5639" max="5639" width="16" customWidth="1"/>
    <x:col min="5640" max="5640" width="14.25" customWidth="1"/>
    <x:col min="5641" max="5641" width="15.5" customWidth="1"/>
    <x:col min="5642" max="5642" width="16" customWidth="1"/>
    <x:col min="5643" max="5644" width="15.25" customWidth="1"/>
    <x:col min="5645" max="5653" width="0" hidden="1" customWidth="1"/>
    <x:col min="5880" max="5880" width="6" customWidth="1"/>
    <x:col min="5881" max="5881" width="10" customWidth="1"/>
    <x:col min="5882" max="5882" width="17.375" customWidth="1"/>
    <x:col min="5883" max="5883" width="6.375" customWidth="1"/>
    <x:col min="5884" max="5884" width="6.5" customWidth="1"/>
    <x:col min="5885" max="5885" width="6.25" customWidth="1"/>
    <x:col min="5886" max="5887" width="17.625" customWidth="1"/>
    <x:col min="5888" max="5888" width="17.375" customWidth="1"/>
    <x:col min="5889" max="5890" width="16.125" customWidth="1"/>
    <x:col min="5891" max="5891" width="13.5" customWidth="1"/>
    <x:col min="5892" max="5892" width="15.125" customWidth="1"/>
    <x:col min="5893" max="5893" width="7.75" customWidth="1"/>
    <x:col min="5894" max="5894" width="16.125" customWidth="1"/>
    <x:col min="5895" max="5895" width="16" customWidth="1"/>
    <x:col min="5896" max="5896" width="14.25" customWidth="1"/>
    <x:col min="5897" max="5897" width="15.5" customWidth="1"/>
    <x:col min="5898" max="5898" width="16" customWidth="1"/>
    <x:col min="5899" max="5900" width="15.25" customWidth="1"/>
    <x:col min="5901" max="5909" width="0" hidden="1" customWidth="1"/>
    <x:col min="6136" max="6136" width="6" customWidth="1"/>
    <x:col min="6137" max="6137" width="10" customWidth="1"/>
    <x:col min="6138" max="6138" width="17.375" customWidth="1"/>
    <x:col min="6139" max="6139" width="6.375" customWidth="1"/>
    <x:col min="6140" max="6140" width="6.5" customWidth="1"/>
    <x:col min="6141" max="6141" width="6.25" customWidth="1"/>
    <x:col min="6142" max="6143" width="17.625" customWidth="1"/>
    <x:col min="6144" max="6144" width="17.375" customWidth="1"/>
    <x:col min="6145" max="6146" width="16.125" customWidth="1"/>
    <x:col min="6147" max="6147" width="13.5" customWidth="1"/>
    <x:col min="6148" max="6148" width="15.125" customWidth="1"/>
    <x:col min="6149" max="6149" width="7.75" customWidth="1"/>
    <x:col min="6150" max="6150" width="16.125" customWidth="1"/>
    <x:col min="6151" max="6151" width="16" customWidth="1"/>
    <x:col min="6152" max="6152" width="14.25" customWidth="1"/>
    <x:col min="6153" max="6153" width="15.5" customWidth="1"/>
    <x:col min="6154" max="6154" width="16" customWidth="1"/>
    <x:col min="6155" max="6156" width="15.25" customWidth="1"/>
    <x:col min="6157" max="6165" width="0" hidden="1" customWidth="1"/>
    <x:col min="6392" max="6392" width="6" customWidth="1"/>
    <x:col min="6393" max="6393" width="10" customWidth="1"/>
    <x:col min="6394" max="6394" width="17.375" customWidth="1"/>
    <x:col min="6395" max="6395" width="6.375" customWidth="1"/>
    <x:col min="6396" max="6396" width="6.5" customWidth="1"/>
    <x:col min="6397" max="6397" width="6.25" customWidth="1"/>
    <x:col min="6398" max="6399" width="17.625" customWidth="1"/>
    <x:col min="6400" max="6400" width="17.375" customWidth="1"/>
    <x:col min="6401" max="6402" width="16.125" customWidth="1"/>
    <x:col min="6403" max="6403" width="13.5" customWidth="1"/>
    <x:col min="6404" max="6404" width="15.125" customWidth="1"/>
    <x:col min="6405" max="6405" width="7.75" customWidth="1"/>
    <x:col min="6406" max="6406" width="16.125" customWidth="1"/>
    <x:col min="6407" max="6407" width="16" customWidth="1"/>
    <x:col min="6408" max="6408" width="14.25" customWidth="1"/>
    <x:col min="6409" max="6409" width="15.5" customWidth="1"/>
    <x:col min="6410" max="6410" width="16" customWidth="1"/>
    <x:col min="6411" max="6412" width="15.25" customWidth="1"/>
    <x:col min="6413" max="6421" width="0" hidden="1" customWidth="1"/>
    <x:col min="6648" max="6648" width="6" customWidth="1"/>
    <x:col min="6649" max="6649" width="10" customWidth="1"/>
    <x:col min="6650" max="6650" width="17.375" customWidth="1"/>
    <x:col min="6651" max="6651" width="6.375" customWidth="1"/>
    <x:col min="6652" max="6652" width="6.5" customWidth="1"/>
    <x:col min="6653" max="6653" width="6.25" customWidth="1"/>
    <x:col min="6654" max="6655" width="17.625" customWidth="1"/>
    <x:col min="6656" max="6656" width="17.375" customWidth="1"/>
    <x:col min="6657" max="6658" width="16.125" customWidth="1"/>
    <x:col min="6659" max="6659" width="13.5" customWidth="1"/>
    <x:col min="6660" max="6660" width="15.125" customWidth="1"/>
    <x:col min="6661" max="6661" width="7.75" customWidth="1"/>
    <x:col min="6662" max="6662" width="16.125" customWidth="1"/>
    <x:col min="6663" max="6663" width="16" customWidth="1"/>
    <x:col min="6664" max="6664" width="14.25" customWidth="1"/>
    <x:col min="6665" max="6665" width="15.5" customWidth="1"/>
    <x:col min="6666" max="6666" width="16" customWidth="1"/>
    <x:col min="6667" max="6668" width="15.25" customWidth="1"/>
    <x:col min="6669" max="6677" width="0" hidden="1" customWidth="1"/>
    <x:col min="6904" max="6904" width="6" customWidth="1"/>
    <x:col min="6905" max="6905" width="10" customWidth="1"/>
    <x:col min="6906" max="6906" width="17.375" customWidth="1"/>
    <x:col min="6907" max="6907" width="6.375" customWidth="1"/>
    <x:col min="6908" max="6908" width="6.5" customWidth="1"/>
    <x:col min="6909" max="6909" width="6.25" customWidth="1"/>
    <x:col min="6910" max="6911" width="17.625" customWidth="1"/>
    <x:col min="6912" max="6912" width="17.375" customWidth="1"/>
    <x:col min="6913" max="6914" width="16.125" customWidth="1"/>
    <x:col min="6915" max="6915" width="13.5" customWidth="1"/>
    <x:col min="6916" max="6916" width="15.125" customWidth="1"/>
    <x:col min="6917" max="6917" width="7.75" customWidth="1"/>
    <x:col min="6918" max="6918" width="16.125" customWidth="1"/>
    <x:col min="6919" max="6919" width="16" customWidth="1"/>
    <x:col min="6920" max="6920" width="14.25" customWidth="1"/>
    <x:col min="6921" max="6921" width="15.5" customWidth="1"/>
    <x:col min="6922" max="6922" width="16" customWidth="1"/>
    <x:col min="6923" max="6924" width="15.25" customWidth="1"/>
    <x:col min="6925" max="6933" width="0" hidden="1" customWidth="1"/>
    <x:col min="7160" max="7160" width="6" customWidth="1"/>
    <x:col min="7161" max="7161" width="10" customWidth="1"/>
    <x:col min="7162" max="7162" width="17.375" customWidth="1"/>
    <x:col min="7163" max="7163" width="6.375" customWidth="1"/>
    <x:col min="7164" max="7164" width="6.5" customWidth="1"/>
    <x:col min="7165" max="7165" width="6.25" customWidth="1"/>
    <x:col min="7166" max="7167" width="17.625" customWidth="1"/>
    <x:col min="7168" max="7168" width="17.375" customWidth="1"/>
    <x:col min="7169" max="7170" width="16.125" customWidth="1"/>
    <x:col min="7171" max="7171" width="13.5" customWidth="1"/>
    <x:col min="7172" max="7172" width="15.125" customWidth="1"/>
    <x:col min="7173" max="7173" width="7.75" customWidth="1"/>
    <x:col min="7174" max="7174" width="16.125" customWidth="1"/>
    <x:col min="7175" max="7175" width="16" customWidth="1"/>
    <x:col min="7176" max="7176" width="14.25" customWidth="1"/>
    <x:col min="7177" max="7177" width="15.5" customWidth="1"/>
    <x:col min="7178" max="7178" width="16" customWidth="1"/>
    <x:col min="7179" max="7180" width="15.25" customWidth="1"/>
    <x:col min="7181" max="7189" width="0" hidden="1" customWidth="1"/>
    <x:col min="7416" max="7416" width="6" customWidth="1"/>
    <x:col min="7417" max="7417" width="10" customWidth="1"/>
    <x:col min="7418" max="7418" width="17.375" customWidth="1"/>
    <x:col min="7419" max="7419" width="6.375" customWidth="1"/>
    <x:col min="7420" max="7420" width="6.5" customWidth="1"/>
    <x:col min="7421" max="7421" width="6.25" customWidth="1"/>
    <x:col min="7422" max="7423" width="17.625" customWidth="1"/>
    <x:col min="7424" max="7424" width="17.375" customWidth="1"/>
    <x:col min="7425" max="7426" width="16.125" customWidth="1"/>
    <x:col min="7427" max="7427" width="13.5" customWidth="1"/>
    <x:col min="7428" max="7428" width="15.125" customWidth="1"/>
    <x:col min="7429" max="7429" width="7.75" customWidth="1"/>
    <x:col min="7430" max="7430" width="16.125" customWidth="1"/>
    <x:col min="7431" max="7431" width="16" customWidth="1"/>
    <x:col min="7432" max="7432" width="14.25" customWidth="1"/>
    <x:col min="7433" max="7433" width="15.5" customWidth="1"/>
    <x:col min="7434" max="7434" width="16" customWidth="1"/>
    <x:col min="7435" max="7436" width="15.25" customWidth="1"/>
    <x:col min="7437" max="7445" width="0" hidden="1" customWidth="1"/>
    <x:col min="7672" max="7672" width="6" customWidth="1"/>
    <x:col min="7673" max="7673" width="10" customWidth="1"/>
    <x:col min="7674" max="7674" width="17.375" customWidth="1"/>
    <x:col min="7675" max="7675" width="6.375" customWidth="1"/>
    <x:col min="7676" max="7676" width="6.5" customWidth="1"/>
    <x:col min="7677" max="7677" width="6.25" customWidth="1"/>
    <x:col min="7678" max="7679" width="17.625" customWidth="1"/>
    <x:col min="7680" max="7680" width="17.375" customWidth="1"/>
    <x:col min="7681" max="7682" width="16.125" customWidth="1"/>
    <x:col min="7683" max="7683" width="13.5" customWidth="1"/>
    <x:col min="7684" max="7684" width="15.125" customWidth="1"/>
    <x:col min="7685" max="7685" width="7.75" customWidth="1"/>
    <x:col min="7686" max="7686" width="16.125" customWidth="1"/>
    <x:col min="7687" max="7687" width="16" customWidth="1"/>
    <x:col min="7688" max="7688" width="14.25" customWidth="1"/>
    <x:col min="7689" max="7689" width="15.5" customWidth="1"/>
    <x:col min="7690" max="7690" width="16" customWidth="1"/>
    <x:col min="7691" max="7692" width="15.25" customWidth="1"/>
    <x:col min="7693" max="7701" width="0" hidden="1" customWidth="1"/>
    <x:col min="7928" max="7928" width="6" customWidth="1"/>
    <x:col min="7929" max="7929" width="10" customWidth="1"/>
    <x:col min="7930" max="7930" width="17.375" customWidth="1"/>
    <x:col min="7931" max="7931" width="6.375" customWidth="1"/>
    <x:col min="7932" max="7932" width="6.5" customWidth="1"/>
    <x:col min="7933" max="7933" width="6.25" customWidth="1"/>
    <x:col min="7934" max="7935" width="17.625" customWidth="1"/>
    <x:col min="7936" max="7936" width="17.375" customWidth="1"/>
    <x:col min="7937" max="7938" width="16.125" customWidth="1"/>
    <x:col min="7939" max="7939" width="13.5" customWidth="1"/>
    <x:col min="7940" max="7940" width="15.125" customWidth="1"/>
    <x:col min="7941" max="7941" width="7.75" customWidth="1"/>
    <x:col min="7942" max="7942" width="16.125" customWidth="1"/>
    <x:col min="7943" max="7943" width="16" customWidth="1"/>
    <x:col min="7944" max="7944" width="14.25" customWidth="1"/>
    <x:col min="7945" max="7945" width="15.5" customWidth="1"/>
    <x:col min="7946" max="7946" width="16" customWidth="1"/>
    <x:col min="7947" max="7948" width="15.25" customWidth="1"/>
    <x:col min="7949" max="7957" width="0" hidden="1" customWidth="1"/>
    <x:col min="8184" max="8184" width="6" customWidth="1"/>
    <x:col min="8185" max="8185" width="10" customWidth="1"/>
    <x:col min="8186" max="8186" width="17.375" customWidth="1"/>
    <x:col min="8187" max="8187" width="6.375" customWidth="1"/>
    <x:col min="8188" max="8188" width="6.5" customWidth="1"/>
    <x:col min="8189" max="8189" width="6.25" customWidth="1"/>
    <x:col min="8190" max="8191" width="17.625" customWidth="1"/>
    <x:col min="8192" max="8192" width="17.375" customWidth="1"/>
    <x:col min="8193" max="8194" width="16.125" customWidth="1"/>
    <x:col min="8195" max="8195" width="13.5" customWidth="1"/>
    <x:col min="8196" max="8196" width="15.125" customWidth="1"/>
    <x:col min="8197" max="8197" width="7.75" customWidth="1"/>
    <x:col min="8198" max="8198" width="16.125" customWidth="1"/>
    <x:col min="8199" max="8199" width="16" customWidth="1"/>
    <x:col min="8200" max="8200" width="14.25" customWidth="1"/>
    <x:col min="8201" max="8201" width="15.5" customWidth="1"/>
    <x:col min="8202" max="8202" width="16" customWidth="1"/>
    <x:col min="8203" max="8204" width="15.25" customWidth="1"/>
    <x:col min="8205" max="8213" width="0" hidden="1" customWidth="1"/>
    <x:col min="8440" max="8440" width="6" customWidth="1"/>
    <x:col min="8441" max="8441" width="10" customWidth="1"/>
    <x:col min="8442" max="8442" width="17.375" customWidth="1"/>
    <x:col min="8443" max="8443" width="6.375" customWidth="1"/>
    <x:col min="8444" max="8444" width="6.5" customWidth="1"/>
    <x:col min="8445" max="8445" width="6.25" customWidth="1"/>
    <x:col min="8446" max="8447" width="17.625" customWidth="1"/>
    <x:col min="8448" max="8448" width="17.375" customWidth="1"/>
    <x:col min="8449" max="8450" width="16.125" customWidth="1"/>
    <x:col min="8451" max="8451" width="13.5" customWidth="1"/>
    <x:col min="8452" max="8452" width="15.125" customWidth="1"/>
    <x:col min="8453" max="8453" width="7.75" customWidth="1"/>
    <x:col min="8454" max="8454" width="16.125" customWidth="1"/>
    <x:col min="8455" max="8455" width="16" customWidth="1"/>
    <x:col min="8456" max="8456" width="14.25" customWidth="1"/>
    <x:col min="8457" max="8457" width="15.5" customWidth="1"/>
    <x:col min="8458" max="8458" width="16" customWidth="1"/>
    <x:col min="8459" max="8460" width="15.25" customWidth="1"/>
    <x:col min="8461" max="8469" width="0" hidden="1" customWidth="1"/>
    <x:col min="8696" max="8696" width="6" customWidth="1"/>
    <x:col min="8697" max="8697" width="10" customWidth="1"/>
    <x:col min="8698" max="8698" width="17.375" customWidth="1"/>
    <x:col min="8699" max="8699" width="6.375" customWidth="1"/>
    <x:col min="8700" max="8700" width="6.5" customWidth="1"/>
    <x:col min="8701" max="8701" width="6.25" customWidth="1"/>
    <x:col min="8702" max="8703" width="17.625" customWidth="1"/>
    <x:col min="8704" max="8704" width="17.375" customWidth="1"/>
    <x:col min="8705" max="8706" width="16.125" customWidth="1"/>
    <x:col min="8707" max="8707" width="13.5" customWidth="1"/>
    <x:col min="8708" max="8708" width="15.125" customWidth="1"/>
    <x:col min="8709" max="8709" width="7.75" customWidth="1"/>
    <x:col min="8710" max="8710" width="16.125" customWidth="1"/>
    <x:col min="8711" max="8711" width="16" customWidth="1"/>
    <x:col min="8712" max="8712" width="14.25" customWidth="1"/>
    <x:col min="8713" max="8713" width="15.5" customWidth="1"/>
    <x:col min="8714" max="8714" width="16" customWidth="1"/>
    <x:col min="8715" max="8716" width="15.25" customWidth="1"/>
    <x:col min="8717" max="8725" width="0" hidden="1" customWidth="1"/>
    <x:col min="8952" max="8952" width="6" customWidth="1"/>
    <x:col min="8953" max="8953" width="10" customWidth="1"/>
    <x:col min="8954" max="8954" width="17.375" customWidth="1"/>
    <x:col min="8955" max="8955" width="6.375" customWidth="1"/>
    <x:col min="8956" max="8956" width="6.5" customWidth="1"/>
    <x:col min="8957" max="8957" width="6.25" customWidth="1"/>
    <x:col min="8958" max="8959" width="17.625" customWidth="1"/>
    <x:col min="8960" max="8960" width="17.375" customWidth="1"/>
    <x:col min="8961" max="8962" width="16.125" customWidth="1"/>
    <x:col min="8963" max="8963" width="13.5" customWidth="1"/>
    <x:col min="8964" max="8964" width="15.125" customWidth="1"/>
    <x:col min="8965" max="8965" width="7.75" customWidth="1"/>
    <x:col min="8966" max="8966" width="16.125" customWidth="1"/>
    <x:col min="8967" max="8967" width="16" customWidth="1"/>
    <x:col min="8968" max="8968" width="14.25" customWidth="1"/>
    <x:col min="8969" max="8969" width="15.5" customWidth="1"/>
    <x:col min="8970" max="8970" width="16" customWidth="1"/>
    <x:col min="8971" max="8972" width="15.25" customWidth="1"/>
    <x:col min="8973" max="8981" width="0" hidden="1" customWidth="1"/>
    <x:col min="9208" max="9208" width="6" customWidth="1"/>
    <x:col min="9209" max="9209" width="10" customWidth="1"/>
    <x:col min="9210" max="9210" width="17.375" customWidth="1"/>
    <x:col min="9211" max="9211" width="6.375" customWidth="1"/>
    <x:col min="9212" max="9212" width="6.5" customWidth="1"/>
    <x:col min="9213" max="9213" width="6.25" customWidth="1"/>
    <x:col min="9214" max="9215" width="17.625" customWidth="1"/>
    <x:col min="9216" max="9216" width="17.375" customWidth="1"/>
    <x:col min="9217" max="9218" width="16.125" customWidth="1"/>
    <x:col min="9219" max="9219" width="13.5" customWidth="1"/>
    <x:col min="9220" max="9220" width="15.125" customWidth="1"/>
    <x:col min="9221" max="9221" width="7.75" customWidth="1"/>
    <x:col min="9222" max="9222" width="16.125" customWidth="1"/>
    <x:col min="9223" max="9223" width="16" customWidth="1"/>
    <x:col min="9224" max="9224" width="14.25" customWidth="1"/>
    <x:col min="9225" max="9225" width="15.5" customWidth="1"/>
    <x:col min="9226" max="9226" width="16" customWidth="1"/>
    <x:col min="9227" max="9228" width="15.25" customWidth="1"/>
    <x:col min="9229" max="9237" width="0" hidden="1" customWidth="1"/>
    <x:col min="9464" max="9464" width="6" customWidth="1"/>
    <x:col min="9465" max="9465" width="10" customWidth="1"/>
    <x:col min="9466" max="9466" width="17.375" customWidth="1"/>
    <x:col min="9467" max="9467" width="6.375" customWidth="1"/>
    <x:col min="9468" max="9468" width="6.5" customWidth="1"/>
    <x:col min="9469" max="9469" width="6.25" customWidth="1"/>
    <x:col min="9470" max="9471" width="17.625" customWidth="1"/>
    <x:col min="9472" max="9472" width="17.375" customWidth="1"/>
    <x:col min="9473" max="9474" width="16.125" customWidth="1"/>
    <x:col min="9475" max="9475" width="13.5" customWidth="1"/>
    <x:col min="9476" max="9476" width="15.125" customWidth="1"/>
    <x:col min="9477" max="9477" width="7.75" customWidth="1"/>
    <x:col min="9478" max="9478" width="16.125" customWidth="1"/>
    <x:col min="9479" max="9479" width="16" customWidth="1"/>
    <x:col min="9480" max="9480" width="14.25" customWidth="1"/>
    <x:col min="9481" max="9481" width="15.5" customWidth="1"/>
    <x:col min="9482" max="9482" width="16" customWidth="1"/>
    <x:col min="9483" max="9484" width="15.25" customWidth="1"/>
    <x:col min="9485" max="9493" width="0" hidden="1" customWidth="1"/>
    <x:col min="9720" max="9720" width="6" customWidth="1"/>
    <x:col min="9721" max="9721" width="10" customWidth="1"/>
    <x:col min="9722" max="9722" width="17.375" customWidth="1"/>
    <x:col min="9723" max="9723" width="6.375" customWidth="1"/>
    <x:col min="9724" max="9724" width="6.5" customWidth="1"/>
    <x:col min="9725" max="9725" width="6.25" customWidth="1"/>
    <x:col min="9726" max="9727" width="17.625" customWidth="1"/>
    <x:col min="9728" max="9728" width="17.375" customWidth="1"/>
    <x:col min="9729" max="9730" width="16.125" customWidth="1"/>
    <x:col min="9731" max="9731" width="13.5" customWidth="1"/>
    <x:col min="9732" max="9732" width="15.125" customWidth="1"/>
    <x:col min="9733" max="9733" width="7.75" customWidth="1"/>
    <x:col min="9734" max="9734" width="16.125" customWidth="1"/>
    <x:col min="9735" max="9735" width="16" customWidth="1"/>
    <x:col min="9736" max="9736" width="14.25" customWidth="1"/>
    <x:col min="9737" max="9737" width="15.5" customWidth="1"/>
    <x:col min="9738" max="9738" width="16" customWidth="1"/>
    <x:col min="9739" max="9740" width="15.25" customWidth="1"/>
    <x:col min="9741" max="9749" width="0" hidden="1" customWidth="1"/>
    <x:col min="9976" max="9976" width="6" customWidth="1"/>
    <x:col min="9977" max="9977" width="10" customWidth="1"/>
    <x:col min="9978" max="9978" width="17.375" customWidth="1"/>
    <x:col min="9979" max="9979" width="6.375" customWidth="1"/>
    <x:col min="9980" max="9980" width="6.5" customWidth="1"/>
    <x:col min="9981" max="9981" width="6.25" customWidth="1"/>
    <x:col min="9982" max="9983" width="17.625" customWidth="1"/>
    <x:col min="9984" max="9984" width="17.375" customWidth="1"/>
    <x:col min="9985" max="9986" width="16.125" customWidth="1"/>
    <x:col min="9987" max="9987" width="13.5" customWidth="1"/>
    <x:col min="9988" max="9988" width="15.125" customWidth="1"/>
    <x:col min="9989" max="9989" width="7.75" customWidth="1"/>
    <x:col min="9990" max="9990" width="16.125" customWidth="1"/>
    <x:col min="9991" max="9991" width="16" customWidth="1"/>
    <x:col min="9992" max="9992" width="14.25" customWidth="1"/>
    <x:col min="9993" max="9993" width="15.5" customWidth="1"/>
    <x:col min="9994" max="9994" width="16" customWidth="1"/>
    <x:col min="9995" max="9996" width="15.25" customWidth="1"/>
    <x:col min="9997" max="10005" width="0" hidden="1" customWidth="1"/>
    <x:col min="10232" max="10232" width="6" customWidth="1"/>
    <x:col min="10233" max="10233" width="10" customWidth="1"/>
    <x:col min="10234" max="10234" width="17.375" customWidth="1"/>
    <x:col min="10235" max="10235" width="6.375" customWidth="1"/>
    <x:col min="10236" max="10236" width="6.5" customWidth="1"/>
    <x:col min="10237" max="10237" width="6.25" customWidth="1"/>
    <x:col min="10238" max="10239" width="17.625" customWidth="1"/>
    <x:col min="10240" max="10240" width="17.375" customWidth="1"/>
    <x:col min="10241" max="10242" width="16.125" customWidth="1"/>
    <x:col min="10243" max="10243" width="13.5" customWidth="1"/>
    <x:col min="10244" max="10244" width="15.125" customWidth="1"/>
    <x:col min="10245" max="10245" width="7.75" customWidth="1"/>
    <x:col min="10246" max="10246" width="16.125" customWidth="1"/>
    <x:col min="10247" max="10247" width="16" customWidth="1"/>
    <x:col min="10248" max="10248" width="14.25" customWidth="1"/>
    <x:col min="10249" max="10249" width="15.5" customWidth="1"/>
    <x:col min="10250" max="10250" width="16" customWidth="1"/>
    <x:col min="10251" max="10252" width="15.25" customWidth="1"/>
    <x:col min="10253" max="10261" width="0" hidden="1" customWidth="1"/>
    <x:col min="10488" max="10488" width="6" customWidth="1"/>
    <x:col min="10489" max="10489" width="10" customWidth="1"/>
    <x:col min="10490" max="10490" width="17.375" customWidth="1"/>
    <x:col min="10491" max="10491" width="6.375" customWidth="1"/>
    <x:col min="10492" max="10492" width="6.5" customWidth="1"/>
    <x:col min="10493" max="10493" width="6.25" customWidth="1"/>
    <x:col min="10494" max="10495" width="17.625" customWidth="1"/>
    <x:col min="10496" max="10496" width="17.375" customWidth="1"/>
    <x:col min="10497" max="10498" width="16.125" customWidth="1"/>
    <x:col min="10499" max="10499" width="13.5" customWidth="1"/>
    <x:col min="10500" max="10500" width="15.125" customWidth="1"/>
    <x:col min="10501" max="10501" width="7.75" customWidth="1"/>
    <x:col min="10502" max="10502" width="16.125" customWidth="1"/>
    <x:col min="10503" max="10503" width="16" customWidth="1"/>
    <x:col min="10504" max="10504" width="14.25" customWidth="1"/>
    <x:col min="10505" max="10505" width="15.5" customWidth="1"/>
    <x:col min="10506" max="10506" width="16" customWidth="1"/>
    <x:col min="10507" max="10508" width="15.25" customWidth="1"/>
    <x:col min="10509" max="10517" width="0" hidden="1" customWidth="1"/>
    <x:col min="10744" max="10744" width="6" customWidth="1"/>
    <x:col min="10745" max="10745" width="10" customWidth="1"/>
    <x:col min="10746" max="10746" width="17.375" customWidth="1"/>
    <x:col min="10747" max="10747" width="6.375" customWidth="1"/>
    <x:col min="10748" max="10748" width="6.5" customWidth="1"/>
    <x:col min="10749" max="10749" width="6.25" customWidth="1"/>
    <x:col min="10750" max="10751" width="17.625" customWidth="1"/>
    <x:col min="10752" max="10752" width="17.375" customWidth="1"/>
    <x:col min="10753" max="10754" width="16.125" customWidth="1"/>
    <x:col min="10755" max="10755" width="13.5" customWidth="1"/>
    <x:col min="10756" max="10756" width="15.125" customWidth="1"/>
    <x:col min="10757" max="10757" width="7.75" customWidth="1"/>
    <x:col min="10758" max="10758" width="16.125" customWidth="1"/>
    <x:col min="10759" max="10759" width="16" customWidth="1"/>
    <x:col min="10760" max="10760" width="14.25" customWidth="1"/>
    <x:col min="10761" max="10761" width="15.5" customWidth="1"/>
    <x:col min="10762" max="10762" width="16" customWidth="1"/>
    <x:col min="10763" max="10764" width="15.25" customWidth="1"/>
    <x:col min="10765" max="10773" width="0" hidden="1" customWidth="1"/>
    <x:col min="11000" max="11000" width="6" customWidth="1"/>
    <x:col min="11001" max="11001" width="10" customWidth="1"/>
    <x:col min="11002" max="11002" width="17.375" customWidth="1"/>
    <x:col min="11003" max="11003" width="6.375" customWidth="1"/>
    <x:col min="11004" max="11004" width="6.5" customWidth="1"/>
    <x:col min="11005" max="11005" width="6.25" customWidth="1"/>
    <x:col min="11006" max="11007" width="17.625" customWidth="1"/>
    <x:col min="11008" max="11008" width="17.375" customWidth="1"/>
    <x:col min="11009" max="11010" width="16.125" customWidth="1"/>
    <x:col min="11011" max="11011" width="13.5" customWidth="1"/>
    <x:col min="11012" max="11012" width="15.125" customWidth="1"/>
    <x:col min="11013" max="11013" width="7.75" customWidth="1"/>
    <x:col min="11014" max="11014" width="16.125" customWidth="1"/>
    <x:col min="11015" max="11015" width="16" customWidth="1"/>
    <x:col min="11016" max="11016" width="14.25" customWidth="1"/>
    <x:col min="11017" max="11017" width="15.5" customWidth="1"/>
    <x:col min="11018" max="11018" width="16" customWidth="1"/>
    <x:col min="11019" max="11020" width="15.25" customWidth="1"/>
    <x:col min="11021" max="11029" width="0" hidden="1" customWidth="1"/>
    <x:col min="11256" max="11256" width="6" customWidth="1"/>
    <x:col min="11257" max="11257" width="10" customWidth="1"/>
    <x:col min="11258" max="11258" width="17.375" customWidth="1"/>
    <x:col min="11259" max="11259" width="6.375" customWidth="1"/>
    <x:col min="11260" max="11260" width="6.5" customWidth="1"/>
    <x:col min="11261" max="11261" width="6.25" customWidth="1"/>
    <x:col min="11262" max="11263" width="17.625" customWidth="1"/>
    <x:col min="11264" max="11264" width="17.375" customWidth="1"/>
    <x:col min="11265" max="11266" width="16.125" customWidth="1"/>
    <x:col min="11267" max="11267" width="13.5" customWidth="1"/>
    <x:col min="11268" max="11268" width="15.125" customWidth="1"/>
    <x:col min="11269" max="11269" width="7.75" customWidth="1"/>
    <x:col min="11270" max="11270" width="16.125" customWidth="1"/>
    <x:col min="11271" max="11271" width="16" customWidth="1"/>
    <x:col min="11272" max="11272" width="14.25" customWidth="1"/>
    <x:col min="11273" max="11273" width="15.5" customWidth="1"/>
    <x:col min="11274" max="11274" width="16" customWidth="1"/>
    <x:col min="11275" max="11276" width="15.25" customWidth="1"/>
    <x:col min="11277" max="11285" width="0" hidden="1" customWidth="1"/>
    <x:col min="11512" max="11512" width="6" customWidth="1"/>
    <x:col min="11513" max="11513" width="10" customWidth="1"/>
    <x:col min="11514" max="11514" width="17.375" customWidth="1"/>
    <x:col min="11515" max="11515" width="6.375" customWidth="1"/>
    <x:col min="11516" max="11516" width="6.5" customWidth="1"/>
    <x:col min="11517" max="11517" width="6.25" customWidth="1"/>
    <x:col min="11518" max="11519" width="17.625" customWidth="1"/>
    <x:col min="11520" max="11520" width="17.375" customWidth="1"/>
    <x:col min="11521" max="11522" width="16.125" customWidth="1"/>
    <x:col min="11523" max="11523" width="13.5" customWidth="1"/>
    <x:col min="11524" max="11524" width="15.125" customWidth="1"/>
    <x:col min="11525" max="11525" width="7.75" customWidth="1"/>
    <x:col min="11526" max="11526" width="16.125" customWidth="1"/>
    <x:col min="11527" max="11527" width="16" customWidth="1"/>
    <x:col min="11528" max="11528" width="14.25" customWidth="1"/>
    <x:col min="11529" max="11529" width="15.5" customWidth="1"/>
    <x:col min="11530" max="11530" width="16" customWidth="1"/>
    <x:col min="11531" max="11532" width="15.25" customWidth="1"/>
    <x:col min="11533" max="11541" width="0" hidden="1" customWidth="1"/>
    <x:col min="11768" max="11768" width="6" customWidth="1"/>
    <x:col min="11769" max="11769" width="10" customWidth="1"/>
    <x:col min="11770" max="11770" width="17.375" customWidth="1"/>
    <x:col min="11771" max="11771" width="6.375" customWidth="1"/>
    <x:col min="11772" max="11772" width="6.5" customWidth="1"/>
    <x:col min="11773" max="11773" width="6.25" customWidth="1"/>
    <x:col min="11774" max="11775" width="17.625" customWidth="1"/>
    <x:col min="11776" max="11776" width="17.375" customWidth="1"/>
    <x:col min="11777" max="11778" width="16.125" customWidth="1"/>
    <x:col min="11779" max="11779" width="13.5" customWidth="1"/>
    <x:col min="11780" max="11780" width="15.125" customWidth="1"/>
    <x:col min="11781" max="11781" width="7.75" customWidth="1"/>
    <x:col min="11782" max="11782" width="16.125" customWidth="1"/>
    <x:col min="11783" max="11783" width="16" customWidth="1"/>
    <x:col min="11784" max="11784" width="14.25" customWidth="1"/>
    <x:col min="11785" max="11785" width="15.5" customWidth="1"/>
    <x:col min="11786" max="11786" width="16" customWidth="1"/>
    <x:col min="11787" max="11788" width="15.25" customWidth="1"/>
    <x:col min="11789" max="11797" width="0" hidden="1" customWidth="1"/>
    <x:col min="12024" max="12024" width="6" customWidth="1"/>
    <x:col min="12025" max="12025" width="10" customWidth="1"/>
    <x:col min="12026" max="12026" width="17.375" customWidth="1"/>
    <x:col min="12027" max="12027" width="6.375" customWidth="1"/>
    <x:col min="12028" max="12028" width="6.5" customWidth="1"/>
    <x:col min="12029" max="12029" width="6.25" customWidth="1"/>
    <x:col min="12030" max="12031" width="17.625" customWidth="1"/>
    <x:col min="12032" max="12032" width="17.375" customWidth="1"/>
    <x:col min="12033" max="12034" width="16.125" customWidth="1"/>
    <x:col min="12035" max="12035" width="13.5" customWidth="1"/>
    <x:col min="12036" max="12036" width="15.125" customWidth="1"/>
    <x:col min="12037" max="12037" width="7.75" customWidth="1"/>
    <x:col min="12038" max="12038" width="16.125" customWidth="1"/>
    <x:col min="12039" max="12039" width="16" customWidth="1"/>
    <x:col min="12040" max="12040" width="14.25" customWidth="1"/>
    <x:col min="12041" max="12041" width="15.5" customWidth="1"/>
    <x:col min="12042" max="12042" width="16" customWidth="1"/>
    <x:col min="12043" max="12044" width="15.25" customWidth="1"/>
    <x:col min="12045" max="12053" width="0" hidden="1" customWidth="1"/>
    <x:col min="12280" max="12280" width="6" customWidth="1"/>
    <x:col min="12281" max="12281" width="10" customWidth="1"/>
    <x:col min="12282" max="12282" width="17.375" customWidth="1"/>
    <x:col min="12283" max="12283" width="6.375" customWidth="1"/>
    <x:col min="12284" max="12284" width="6.5" customWidth="1"/>
    <x:col min="12285" max="12285" width="6.25" customWidth="1"/>
    <x:col min="12286" max="12287" width="17.625" customWidth="1"/>
    <x:col min="12288" max="12288" width="17.375" customWidth="1"/>
    <x:col min="12289" max="12290" width="16.125" customWidth="1"/>
    <x:col min="12291" max="12291" width="13.5" customWidth="1"/>
    <x:col min="12292" max="12292" width="15.125" customWidth="1"/>
    <x:col min="12293" max="12293" width="7.75" customWidth="1"/>
    <x:col min="12294" max="12294" width="16.125" customWidth="1"/>
    <x:col min="12295" max="12295" width="16" customWidth="1"/>
    <x:col min="12296" max="12296" width="14.25" customWidth="1"/>
    <x:col min="12297" max="12297" width="15.5" customWidth="1"/>
    <x:col min="12298" max="12298" width="16" customWidth="1"/>
    <x:col min="12299" max="12300" width="15.25" customWidth="1"/>
    <x:col min="12301" max="12309" width="0" hidden="1" customWidth="1"/>
    <x:col min="12536" max="12536" width="6" customWidth="1"/>
    <x:col min="12537" max="12537" width="10" customWidth="1"/>
    <x:col min="12538" max="12538" width="17.375" customWidth="1"/>
    <x:col min="12539" max="12539" width="6.375" customWidth="1"/>
    <x:col min="12540" max="12540" width="6.5" customWidth="1"/>
    <x:col min="12541" max="12541" width="6.25" customWidth="1"/>
    <x:col min="12542" max="12543" width="17.625" customWidth="1"/>
    <x:col min="12544" max="12544" width="17.375" customWidth="1"/>
    <x:col min="12545" max="12546" width="16.125" customWidth="1"/>
    <x:col min="12547" max="12547" width="13.5" customWidth="1"/>
    <x:col min="12548" max="12548" width="15.125" customWidth="1"/>
    <x:col min="12549" max="12549" width="7.75" customWidth="1"/>
    <x:col min="12550" max="12550" width="16.125" customWidth="1"/>
    <x:col min="12551" max="12551" width="16" customWidth="1"/>
    <x:col min="12552" max="12552" width="14.25" customWidth="1"/>
    <x:col min="12553" max="12553" width="15.5" customWidth="1"/>
    <x:col min="12554" max="12554" width="16" customWidth="1"/>
    <x:col min="12555" max="12556" width="15.25" customWidth="1"/>
    <x:col min="12557" max="12565" width="0" hidden="1" customWidth="1"/>
    <x:col min="12792" max="12792" width="6" customWidth="1"/>
    <x:col min="12793" max="12793" width="10" customWidth="1"/>
    <x:col min="12794" max="12794" width="17.375" customWidth="1"/>
    <x:col min="12795" max="12795" width="6.375" customWidth="1"/>
    <x:col min="12796" max="12796" width="6.5" customWidth="1"/>
    <x:col min="12797" max="12797" width="6.25" customWidth="1"/>
    <x:col min="12798" max="12799" width="17.625" customWidth="1"/>
    <x:col min="12800" max="12800" width="17.375" customWidth="1"/>
    <x:col min="12801" max="12802" width="16.125" customWidth="1"/>
    <x:col min="12803" max="12803" width="13.5" customWidth="1"/>
    <x:col min="12804" max="12804" width="15.125" customWidth="1"/>
    <x:col min="12805" max="12805" width="7.75" customWidth="1"/>
    <x:col min="12806" max="12806" width="16.125" customWidth="1"/>
    <x:col min="12807" max="12807" width="16" customWidth="1"/>
    <x:col min="12808" max="12808" width="14.25" customWidth="1"/>
    <x:col min="12809" max="12809" width="15.5" customWidth="1"/>
    <x:col min="12810" max="12810" width="16" customWidth="1"/>
    <x:col min="12811" max="12812" width="15.25" customWidth="1"/>
    <x:col min="12813" max="12821" width="0" hidden="1" customWidth="1"/>
    <x:col min="13048" max="13048" width="6" customWidth="1"/>
    <x:col min="13049" max="13049" width="10" customWidth="1"/>
    <x:col min="13050" max="13050" width="17.375" customWidth="1"/>
    <x:col min="13051" max="13051" width="6.375" customWidth="1"/>
    <x:col min="13052" max="13052" width="6.5" customWidth="1"/>
    <x:col min="13053" max="13053" width="6.25" customWidth="1"/>
    <x:col min="13054" max="13055" width="17.625" customWidth="1"/>
    <x:col min="13056" max="13056" width="17.375" customWidth="1"/>
    <x:col min="13057" max="13058" width="16.125" customWidth="1"/>
    <x:col min="13059" max="13059" width="13.5" customWidth="1"/>
    <x:col min="13060" max="13060" width="15.125" customWidth="1"/>
    <x:col min="13061" max="13061" width="7.75" customWidth="1"/>
    <x:col min="13062" max="13062" width="16.125" customWidth="1"/>
    <x:col min="13063" max="13063" width="16" customWidth="1"/>
    <x:col min="13064" max="13064" width="14.25" customWidth="1"/>
    <x:col min="13065" max="13065" width="15.5" customWidth="1"/>
    <x:col min="13066" max="13066" width="16" customWidth="1"/>
    <x:col min="13067" max="13068" width="15.25" customWidth="1"/>
    <x:col min="13069" max="13077" width="0" hidden="1" customWidth="1"/>
    <x:col min="13304" max="13304" width="6" customWidth="1"/>
    <x:col min="13305" max="13305" width="10" customWidth="1"/>
    <x:col min="13306" max="13306" width="17.375" customWidth="1"/>
    <x:col min="13307" max="13307" width="6.375" customWidth="1"/>
    <x:col min="13308" max="13308" width="6.5" customWidth="1"/>
    <x:col min="13309" max="13309" width="6.25" customWidth="1"/>
    <x:col min="13310" max="13311" width="17.625" customWidth="1"/>
    <x:col min="13312" max="13312" width="17.375" customWidth="1"/>
    <x:col min="13313" max="13314" width="16.125" customWidth="1"/>
    <x:col min="13315" max="13315" width="13.5" customWidth="1"/>
    <x:col min="13316" max="13316" width="15.125" customWidth="1"/>
    <x:col min="13317" max="13317" width="7.75" customWidth="1"/>
    <x:col min="13318" max="13318" width="16.125" customWidth="1"/>
    <x:col min="13319" max="13319" width="16" customWidth="1"/>
    <x:col min="13320" max="13320" width="14.25" customWidth="1"/>
    <x:col min="13321" max="13321" width="15.5" customWidth="1"/>
    <x:col min="13322" max="13322" width="16" customWidth="1"/>
    <x:col min="13323" max="13324" width="15.25" customWidth="1"/>
    <x:col min="13325" max="13333" width="0" hidden="1" customWidth="1"/>
    <x:col min="13560" max="13560" width="6" customWidth="1"/>
    <x:col min="13561" max="13561" width="10" customWidth="1"/>
    <x:col min="13562" max="13562" width="17.375" customWidth="1"/>
    <x:col min="13563" max="13563" width="6.375" customWidth="1"/>
    <x:col min="13564" max="13564" width="6.5" customWidth="1"/>
    <x:col min="13565" max="13565" width="6.25" customWidth="1"/>
    <x:col min="13566" max="13567" width="17.625" customWidth="1"/>
    <x:col min="13568" max="13568" width="17.375" customWidth="1"/>
    <x:col min="13569" max="13570" width="16.125" customWidth="1"/>
    <x:col min="13571" max="13571" width="13.5" customWidth="1"/>
    <x:col min="13572" max="13572" width="15.125" customWidth="1"/>
    <x:col min="13573" max="13573" width="7.75" customWidth="1"/>
    <x:col min="13574" max="13574" width="16.125" customWidth="1"/>
    <x:col min="13575" max="13575" width="16" customWidth="1"/>
    <x:col min="13576" max="13576" width="14.25" customWidth="1"/>
    <x:col min="13577" max="13577" width="15.5" customWidth="1"/>
    <x:col min="13578" max="13578" width="16" customWidth="1"/>
    <x:col min="13579" max="13580" width="15.25" customWidth="1"/>
    <x:col min="13581" max="13589" width="0" hidden="1" customWidth="1"/>
    <x:col min="13816" max="13816" width="6" customWidth="1"/>
    <x:col min="13817" max="13817" width="10" customWidth="1"/>
    <x:col min="13818" max="13818" width="17.375" customWidth="1"/>
    <x:col min="13819" max="13819" width="6.375" customWidth="1"/>
    <x:col min="13820" max="13820" width="6.5" customWidth="1"/>
    <x:col min="13821" max="13821" width="6.25" customWidth="1"/>
    <x:col min="13822" max="13823" width="17.625" customWidth="1"/>
    <x:col min="13824" max="13824" width="17.375" customWidth="1"/>
    <x:col min="13825" max="13826" width="16.125" customWidth="1"/>
    <x:col min="13827" max="13827" width="13.5" customWidth="1"/>
    <x:col min="13828" max="13828" width="15.125" customWidth="1"/>
    <x:col min="13829" max="13829" width="7.75" customWidth="1"/>
    <x:col min="13830" max="13830" width="16.125" customWidth="1"/>
    <x:col min="13831" max="13831" width="16" customWidth="1"/>
    <x:col min="13832" max="13832" width="14.25" customWidth="1"/>
    <x:col min="13833" max="13833" width="15.5" customWidth="1"/>
    <x:col min="13834" max="13834" width="16" customWidth="1"/>
    <x:col min="13835" max="13836" width="15.25" customWidth="1"/>
    <x:col min="13837" max="13845" width="0" hidden="1" customWidth="1"/>
    <x:col min="14072" max="14072" width="6" customWidth="1"/>
    <x:col min="14073" max="14073" width="10" customWidth="1"/>
    <x:col min="14074" max="14074" width="17.375" customWidth="1"/>
    <x:col min="14075" max="14075" width="6.375" customWidth="1"/>
    <x:col min="14076" max="14076" width="6.5" customWidth="1"/>
    <x:col min="14077" max="14077" width="6.25" customWidth="1"/>
    <x:col min="14078" max="14079" width="17.625" customWidth="1"/>
    <x:col min="14080" max="14080" width="17.375" customWidth="1"/>
    <x:col min="14081" max="14082" width="16.125" customWidth="1"/>
    <x:col min="14083" max="14083" width="13.5" customWidth="1"/>
    <x:col min="14084" max="14084" width="15.125" customWidth="1"/>
    <x:col min="14085" max="14085" width="7.75" customWidth="1"/>
    <x:col min="14086" max="14086" width="16.125" customWidth="1"/>
    <x:col min="14087" max="14087" width="16" customWidth="1"/>
    <x:col min="14088" max="14088" width="14.25" customWidth="1"/>
    <x:col min="14089" max="14089" width="15.5" customWidth="1"/>
    <x:col min="14090" max="14090" width="16" customWidth="1"/>
    <x:col min="14091" max="14092" width="15.25" customWidth="1"/>
    <x:col min="14093" max="14101" width="0" hidden="1" customWidth="1"/>
    <x:col min="14328" max="14328" width="6" customWidth="1"/>
    <x:col min="14329" max="14329" width="10" customWidth="1"/>
    <x:col min="14330" max="14330" width="17.375" customWidth="1"/>
    <x:col min="14331" max="14331" width="6.375" customWidth="1"/>
    <x:col min="14332" max="14332" width="6.5" customWidth="1"/>
    <x:col min="14333" max="14333" width="6.25" customWidth="1"/>
    <x:col min="14334" max="14335" width="17.625" customWidth="1"/>
    <x:col min="14336" max="14336" width="17.375" customWidth="1"/>
    <x:col min="14337" max="14338" width="16.125" customWidth="1"/>
    <x:col min="14339" max="14339" width="13.5" customWidth="1"/>
    <x:col min="14340" max="14340" width="15.125" customWidth="1"/>
    <x:col min="14341" max="14341" width="7.75" customWidth="1"/>
    <x:col min="14342" max="14342" width="16.125" customWidth="1"/>
    <x:col min="14343" max="14343" width="16" customWidth="1"/>
    <x:col min="14344" max="14344" width="14.25" customWidth="1"/>
    <x:col min="14345" max="14345" width="15.5" customWidth="1"/>
    <x:col min="14346" max="14346" width="16" customWidth="1"/>
    <x:col min="14347" max="14348" width="15.25" customWidth="1"/>
    <x:col min="14349" max="14357" width="0" hidden="1" customWidth="1"/>
    <x:col min="14584" max="14584" width="6" customWidth="1"/>
    <x:col min="14585" max="14585" width="10" customWidth="1"/>
    <x:col min="14586" max="14586" width="17.375" customWidth="1"/>
    <x:col min="14587" max="14587" width="6.375" customWidth="1"/>
    <x:col min="14588" max="14588" width="6.5" customWidth="1"/>
    <x:col min="14589" max="14589" width="6.25" customWidth="1"/>
    <x:col min="14590" max="14591" width="17.625" customWidth="1"/>
    <x:col min="14592" max="14592" width="17.375" customWidth="1"/>
    <x:col min="14593" max="14594" width="16.125" customWidth="1"/>
    <x:col min="14595" max="14595" width="13.5" customWidth="1"/>
    <x:col min="14596" max="14596" width="15.125" customWidth="1"/>
    <x:col min="14597" max="14597" width="7.75" customWidth="1"/>
    <x:col min="14598" max="14598" width="16.125" customWidth="1"/>
    <x:col min="14599" max="14599" width="16" customWidth="1"/>
    <x:col min="14600" max="14600" width="14.25" customWidth="1"/>
    <x:col min="14601" max="14601" width="15.5" customWidth="1"/>
    <x:col min="14602" max="14602" width="16" customWidth="1"/>
    <x:col min="14603" max="14604" width="15.25" customWidth="1"/>
    <x:col min="14605" max="14613" width="0" hidden="1" customWidth="1"/>
    <x:col min="14840" max="14840" width="6" customWidth="1"/>
    <x:col min="14841" max="14841" width="10" customWidth="1"/>
    <x:col min="14842" max="14842" width="17.375" customWidth="1"/>
    <x:col min="14843" max="14843" width="6.375" customWidth="1"/>
    <x:col min="14844" max="14844" width="6.5" customWidth="1"/>
    <x:col min="14845" max="14845" width="6.25" customWidth="1"/>
    <x:col min="14846" max="14847" width="17.625" customWidth="1"/>
    <x:col min="14848" max="14848" width="17.375" customWidth="1"/>
    <x:col min="14849" max="14850" width="16.125" customWidth="1"/>
    <x:col min="14851" max="14851" width="13.5" customWidth="1"/>
    <x:col min="14852" max="14852" width="15.125" customWidth="1"/>
    <x:col min="14853" max="14853" width="7.75" customWidth="1"/>
    <x:col min="14854" max="14854" width="16.125" customWidth="1"/>
    <x:col min="14855" max="14855" width="16" customWidth="1"/>
    <x:col min="14856" max="14856" width="14.25" customWidth="1"/>
    <x:col min="14857" max="14857" width="15.5" customWidth="1"/>
    <x:col min="14858" max="14858" width="16" customWidth="1"/>
    <x:col min="14859" max="14860" width="15.25" customWidth="1"/>
    <x:col min="14861" max="14869" width="0" hidden="1" customWidth="1"/>
    <x:col min="15096" max="15096" width="6" customWidth="1"/>
    <x:col min="15097" max="15097" width="10" customWidth="1"/>
    <x:col min="15098" max="15098" width="17.375" customWidth="1"/>
    <x:col min="15099" max="15099" width="6.375" customWidth="1"/>
    <x:col min="15100" max="15100" width="6.5" customWidth="1"/>
    <x:col min="15101" max="15101" width="6.25" customWidth="1"/>
    <x:col min="15102" max="15103" width="17.625" customWidth="1"/>
    <x:col min="15104" max="15104" width="17.375" customWidth="1"/>
    <x:col min="15105" max="15106" width="16.125" customWidth="1"/>
    <x:col min="15107" max="15107" width="13.5" customWidth="1"/>
    <x:col min="15108" max="15108" width="15.125" customWidth="1"/>
    <x:col min="15109" max="15109" width="7.75" customWidth="1"/>
    <x:col min="15110" max="15110" width="16.125" customWidth="1"/>
    <x:col min="15111" max="15111" width="16" customWidth="1"/>
    <x:col min="15112" max="15112" width="14.25" customWidth="1"/>
    <x:col min="15113" max="15113" width="15.5" customWidth="1"/>
    <x:col min="15114" max="15114" width="16" customWidth="1"/>
    <x:col min="15115" max="15116" width="15.25" customWidth="1"/>
    <x:col min="15117" max="15125" width="0" hidden="1" customWidth="1"/>
    <x:col min="15352" max="15352" width="6" customWidth="1"/>
    <x:col min="15353" max="15353" width="10" customWidth="1"/>
    <x:col min="15354" max="15354" width="17.375" customWidth="1"/>
    <x:col min="15355" max="15355" width="6.375" customWidth="1"/>
    <x:col min="15356" max="15356" width="6.5" customWidth="1"/>
    <x:col min="15357" max="15357" width="6.25" customWidth="1"/>
    <x:col min="15358" max="15359" width="17.625" customWidth="1"/>
    <x:col min="15360" max="15360" width="17.375" customWidth="1"/>
    <x:col min="15361" max="15362" width="16.125" customWidth="1"/>
    <x:col min="15363" max="15363" width="13.5" customWidth="1"/>
    <x:col min="15364" max="15364" width="15.125" customWidth="1"/>
    <x:col min="15365" max="15365" width="7.75" customWidth="1"/>
    <x:col min="15366" max="15366" width="16.125" customWidth="1"/>
    <x:col min="15367" max="15367" width="16" customWidth="1"/>
    <x:col min="15368" max="15368" width="14.25" customWidth="1"/>
    <x:col min="15369" max="15369" width="15.5" customWidth="1"/>
    <x:col min="15370" max="15370" width="16" customWidth="1"/>
    <x:col min="15371" max="15372" width="15.25" customWidth="1"/>
    <x:col min="15373" max="15381" width="0" hidden="1" customWidth="1"/>
    <x:col min="15608" max="15608" width="6" customWidth="1"/>
    <x:col min="15609" max="15609" width="10" customWidth="1"/>
    <x:col min="15610" max="15610" width="17.375" customWidth="1"/>
    <x:col min="15611" max="15611" width="6.375" customWidth="1"/>
    <x:col min="15612" max="15612" width="6.5" customWidth="1"/>
    <x:col min="15613" max="15613" width="6.25" customWidth="1"/>
    <x:col min="15614" max="15615" width="17.625" customWidth="1"/>
    <x:col min="15616" max="15616" width="17.375" customWidth="1"/>
    <x:col min="15617" max="15618" width="16.125" customWidth="1"/>
    <x:col min="15619" max="15619" width="13.5" customWidth="1"/>
    <x:col min="15620" max="15620" width="15.125" customWidth="1"/>
    <x:col min="15621" max="15621" width="7.75" customWidth="1"/>
    <x:col min="15622" max="15622" width="16.125" customWidth="1"/>
    <x:col min="15623" max="15623" width="16" customWidth="1"/>
    <x:col min="15624" max="15624" width="14.25" customWidth="1"/>
    <x:col min="15625" max="15625" width="15.5" customWidth="1"/>
    <x:col min="15626" max="15626" width="16" customWidth="1"/>
    <x:col min="15627" max="15628" width="15.25" customWidth="1"/>
    <x:col min="15629" max="15637" width="0" hidden="1" customWidth="1"/>
    <x:col min="15864" max="15864" width="6" customWidth="1"/>
    <x:col min="15865" max="15865" width="10" customWidth="1"/>
    <x:col min="15866" max="15866" width="17.375" customWidth="1"/>
    <x:col min="15867" max="15867" width="6.375" customWidth="1"/>
    <x:col min="15868" max="15868" width="6.5" customWidth="1"/>
    <x:col min="15869" max="15869" width="6.25" customWidth="1"/>
    <x:col min="15870" max="15871" width="17.625" customWidth="1"/>
    <x:col min="15872" max="15872" width="17.375" customWidth="1"/>
    <x:col min="15873" max="15874" width="16.125" customWidth="1"/>
    <x:col min="15875" max="15875" width="13.5" customWidth="1"/>
    <x:col min="15876" max="15876" width="15.125" customWidth="1"/>
    <x:col min="15877" max="15877" width="7.75" customWidth="1"/>
    <x:col min="15878" max="15878" width="16.125" customWidth="1"/>
    <x:col min="15879" max="15879" width="16" customWidth="1"/>
    <x:col min="15880" max="15880" width="14.25" customWidth="1"/>
    <x:col min="15881" max="15881" width="15.5" customWidth="1"/>
    <x:col min="15882" max="15882" width="16" customWidth="1"/>
    <x:col min="15883" max="15884" width="15.25" customWidth="1"/>
    <x:col min="15885" max="15893" width="0" hidden="1" customWidth="1"/>
    <x:col min="16120" max="16120" width="6" customWidth="1"/>
    <x:col min="16121" max="16121" width="10" customWidth="1"/>
    <x:col min="16122" max="16122" width="17.375" customWidth="1"/>
    <x:col min="16123" max="16123" width="6.375" customWidth="1"/>
    <x:col min="16124" max="16124" width="6.5" customWidth="1"/>
    <x:col min="16125" max="16125" width="6.25" customWidth="1"/>
    <x:col min="16126" max="16127" width="17.625" customWidth="1"/>
    <x:col min="16128" max="16128" width="17.375" customWidth="1"/>
    <x:col min="16129" max="16130" width="16.125" customWidth="1"/>
    <x:col min="16131" max="16131" width="13.5" customWidth="1"/>
    <x:col min="16132" max="16132" width="15.125" customWidth="1"/>
    <x:col min="16133" max="16133" width="7.75" customWidth="1"/>
    <x:col min="16134" max="16134" width="16.125" customWidth="1"/>
    <x:col min="16135" max="16135" width="16" customWidth="1"/>
    <x:col min="16136" max="16136" width="14.25" customWidth="1"/>
    <x:col min="16137" max="16137" width="15.5" customWidth="1"/>
    <x:col min="16138" max="16138" width="16" customWidth="1"/>
    <x:col min="16139" max="16140" width="15.25" customWidth="1"/>
    <x:col min="16141" max="16149" width="0" hidden="1" customWidth="1"/>
  </x:cols>
  <x:sheetData>
    <x:row r="1" spans="1:21" ht="35.100000000000001" customHeight="1">
      <x:c r="A1" s="240" t="s">
        <x:v>227</x:v>
      </x:c>
      <x:c r="B1" s="240"/>
      <x:c r="C1" s="241"/>
      <x:c r="D1" s="240"/>
      <x:c r="E1" s="240"/>
      <x:c r="F1" s="240"/>
      <x:c r="G1" s="241"/>
      <x:c r="H1" s="240"/>
      <x:c r="I1" s="240"/>
      <x:c r="J1" s="240"/>
      <x:c r="K1" s="240"/>
      <x:c r="L1" s="240"/>
      <x:c r="M1" s="240"/>
      <x:c r="N1" s="240"/>
      <x:c r="O1" s="240"/>
      <x:c r="P1" s="240"/>
      <x:c r="Q1" s="240"/>
      <x:c r="R1" s="240"/>
      <x:c r="S1" s="240"/>
      <x:c r="T1" s="240"/>
      <x:c r="U1" s="6"/>
    </x:row>
    <x:row r="2" spans="1:21" ht="24.75" customHeight="1">
      <x:c r="A2" s="242" t="s">
        <x:v>15</x:v>
      </x:c>
      <x:c r="B2" s="242"/>
      <x:c r="D2" s="9"/>
      <x:c r="E2" s="9"/>
      <x:c r="F2" s="10"/>
      <x:c r="H2" s="186"/>
      <x:c r="I2" s="10"/>
      <x:c r="J2" s="10"/>
      <x:c r="K2" s="12" t="s">
        <x:v>153</x:v>
      </x:c>
      <x:c r="L2" s="12"/>
      <x:c r="M2" s="10"/>
      <x:c r="N2" s="10"/>
      <x:c r="O2" s="10"/>
      <x:c r="P2" s="10"/>
      <x:c r="Q2" s="10"/>
      <x:c r="R2" s="10"/>
      <x:c r="S2" s="10"/>
      <x:c r="U2" s="12" t="s">
        <x:v>15</x:v>
      </x:c>
    </x:row>
    <x:row r="3" spans="1:21" ht="24" customHeight="1">
      <x:c r="A3" s="231" t="s">
        <x:v>60</x:v>
      </x:c>
      <x:c r="B3" s="231" t="s">
        <x:v>218</x:v>
      </x:c>
      <x:c r="C3" s="231" t="s">
        <x:v>220</x:v>
      </x:c>
      <x:c r="D3" s="234" t="s">
        <x:v>222</x:v>
      </x:c>
      <x:c r="E3" s="235"/>
      <x:c r="F3" s="245" t="s">
        <x:v>265</x:v>
      </x:c>
      <x:c r="G3" s="252" t="s">
        <x:v>33</x:v>
      </x:c>
      <x:c r="H3" s="253"/>
      <x:c r="I3" s="245" t="s">
        <x:v>25</x:v>
      </x:c>
      <x:c r="J3" s="245" t="s">
        <x:v>241</x:v>
      </x:c>
      <x:c r="K3" s="238" t="s">
        <x:v>223</x:v>
      </x:c>
      <x:c r="L3" s="238" t="s">
        <x:v>244</x:v>
      </x:c>
      <x:c r="M3" s="247"/>
      <x:c r="N3" s="248"/>
      <x:c r="O3" s="248"/>
      <x:c r="P3" s="248"/>
      <x:c r="Q3" s="248"/>
      <x:c r="R3" s="248"/>
      <x:c r="S3" s="249"/>
      <x:c r="T3" s="250"/>
      <x:c r="U3" s="243"/>
    </x:row>
    <x:row r="4" spans="1:21" ht="24" customHeight="1">
      <x:c r="A4" s="232"/>
      <x:c r="B4" s="232"/>
      <x:c r="C4" s="232"/>
      <x:c r="D4" s="236"/>
      <x:c r="E4" s="237"/>
      <x:c r="F4" s="246"/>
      <x:c r="G4" s="13" t="s">
        <x:v>53</x:v>
      </x:c>
      <x:c r="H4" s="14" t="s">
        <x:v>211</x:v>
      </x:c>
      <x:c r="I4" s="246"/>
      <x:c r="J4" s="246"/>
      <x:c r="K4" s="239"/>
      <x:c r="L4" s="239"/>
      <x:c r="M4" s="14" t="s">
        <x:v>157</x:v>
      </x:c>
      <x:c r="N4" s="15" t="s">
        <x:v>259</x:v>
      </x:c>
      <x:c r="O4" s="14" t="s">
        <x:v>169</x:v>
      </x:c>
      <x:c r="P4" s="14" t="s">
        <x:v>242</x:v>
      </x:c>
      <x:c r="Q4" s="14" t="s">
        <x:v>32</x:v>
      </x:c>
      <x:c r="R4" s="14" t="s">
        <x:v>72</x:v>
      </x:c>
      <x:c r="S4" s="15" t="s">
        <x:v>266</x:v>
      </x:c>
      <x:c r="T4" s="251"/>
      <x:c r="U4" s="244"/>
    </x:row>
    <x:row r="5" spans="1:21" ht="30" customHeight="1">
      <x:c r="A5" s="233"/>
      <x:c r="B5" s="233"/>
      <x:c r="C5" s="233"/>
      <x:c r="D5" s="16">
        <x:f>SUM(D6:D34)</x:f>
        <x:v>59322000</x:v>
      </x:c>
      <x:c r="E5" s="16">
        <x:f>SUM(E6:E34)</x:f>
        <x:v>711864000</x:v>
      </x:c>
      <x:c r="F5" s="16">
        <x:f>SUM(F6:F34)</x:f>
        <x:v>71186400</x:v>
      </x:c>
      <x:c r="G5" s="16">
        <x:f>SUM(G6:G34)</x:f>
        <x:v>620</x:v>
      </x:c>
      <x:c r="H5" s="16">
        <x:f>SUM(H6:H34)</x:f>
        <x:v>100368540</x:v>
      </x:c>
      <x:c r="I5" s="16">
        <x:f>SUM(I6:I34)</x:f>
        <x:v>6240000</x:v>
      </x:c>
      <x:c r="J5" s="16">
        <x:f>SUM(J6:J34)</x:f>
        <x:v>684000</x:v>
      </x:c>
      <x:c r="K5" s="161">
        <x:f>SUM(K6:K34)</x:f>
        <x:v>890342940</x:v>
      </x:c>
      <x:c r="L5" s="161" t="e">
        <x:f>SUM(L6:L34)</x:f>
        <x:v>#REF!</x:v>
      </x:c>
      <x:c r="M5" s="16" t="e">
        <x:f>SUM(M6:M34)</x:f>
        <x:v>#REF!</x:v>
      </x:c>
      <x:c r="N5" s="16" t="e">
        <x:f>SUM(N6:N34)</x:f>
        <x:v>#REF!</x:v>
      </x:c>
      <x:c r="O5" s="16" t="e">
        <x:f>SUM(O6:O34)</x:f>
        <x:v>#REF!</x:v>
      </x:c>
      <x:c r="P5" s="16" t="e">
        <x:f>SUM(P6:P34)</x:f>
        <x:v>#REF!</x:v>
      </x:c>
      <x:c r="Q5" s="16" t="e">
        <x:f>SUM(Q6:Q34)</x:f>
        <x:v>#REF!</x:v>
      </x:c>
      <x:c r="R5" s="16">
        <x:f>SUM(R6:R34)</x:f>
        <x:v>71347490</x:v>
      </x:c>
      <x:c r="S5" s="16" t="e">
        <x:f>SUM(S6:S34)</x:f>
        <x:v>#REF!</x:v>
      </x:c>
      <x:c r="T5" s="16" t="e">
        <x:f>SUM(T6:T34)</x:f>
        <x:v>#REF!</x:v>
      </x:c>
      <x:c r="U5" s="17" t="e">
        <x:f>SUM(U6:U34)</x:f>
        <x:v>#REF!</x:v>
      </x:c>
    </x:row>
    <x:row r="6" spans="1:21" ht="30" customHeight="1">
      <x:c r="A6" s="18">
        <x:v>1</x:v>
      </x:c>
      <x:c r="B6" s="18" t="s">
        <x:v>171</x:v>
      </x:c>
      <x:c r="C6" s="19">
        <x:v>18</x:v>
      </x:c>
      <x:c r="D6" s="20">
        <x:v>3848000</x:v>
      </x:c>
      <x:c r="E6" s="20">
        <x:f>D6*12</x:f>
        <x:v>46176000</x:v>
      </x:c>
      <x:c r="F6" s="20">
        <x:f>D6*60%*2</x:f>
        <x:v>4617600</x:v>
      </x:c>
      <x:c r="G6" s="20"/>
      <x:c r="H6" s="20"/>
      <x:c r="I6" s="20">
        <x:f>80000*12</x:f>
        <x:v>960000</x:v>
      </x:c>
      <x:c r="J6" s="20"/>
      <x:c r="K6" s="162">
        <x:f>E6+F6+H6+I6+J6</x:f>
        <x:v>51753600</x:v>
      </x:c>
      <x:c r="L6" s="162" t="e">
        <x:f>#REF!+120000</x:f>
        <x:v>#REF!</x:v>
      </x:c>
      <x:c r="M6" s="21" t="e">
        <x:f>ROUNDDOWN(L6*2.995%,-1)</x:f>
        <x:v>#REF!</x:v>
      </x:c>
      <x:c r="N6" s="21" t="e">
        <x:f>ROUNDDOWN(M6*6.55%,-1)</x:f>
        <x:v>#REF!</x:v>
      </x:c>
      <x:c r="O6" s="21" t="e">
        <x:f>ROUNDDOWN(L6*0.045,-1)</x:f>
        <x:v>#REF!</x:v>
      </x:c>
      <x:c r="P6" s="21" t="e">
        <x:f>ROUNDDOWN(L6*0.0056,-1)</x:f>
        <x:v>#REF!</x:v>
      </x:c>
      <x:c r="Q6" s="21" t="e">
        <x:f>ROUNDDOWN(L6*0.009,-1)</x:f>
        <x:v>#REF!</x:v>
      </x:c>
      <x:c r="R6" s="21">
        <x:f>ROUNDDOWN(K6/12,-1)</x:f>
        <x:v>4312800</x:v>
      </x:c>
      <x:c r="S6" s="21" t="e">
        <x:f>SUM(M6:R6)</x:f>
        <x:v>#REF!</x:v>
      </x:c>
      <x:c r="T6" s="23" t="e">
        <x:f>#REF!+#REF!+S6-#REF!</x:f>
        <x:v>#REF!</x:v>
      </x:c>
      <x:c r="U6" s="24" t="e">
        <x:f>#REF!+#REF!+S6</x:f>
        <x:v>#REF!</x:v>
      </x:c>
    </x:row>
    <x:row r="7" spans="1:21" ht="30" customHeight="1">
      <x:c r="A7" s="18">
        <x:v>2</x:v>
      </x:c>
      <x:c r="B7" s="18" t="s">
        <x:v>270</x:v>
      </x:c>
      <x:c r="C7" s="19">
        <x:v>20</x:v>
      </x:c>
      <x:c r="D7" s="20">
        <x:v>3610000</x:v>
      </x:c>
      <x:c r="E7" s="20">
        <x:f>D7*12</x:f>
        <x:v>43320000</x:v>
      </x:c>
      <x:c r="F7" s="20">
        <x:f>D7*60%*2</x:f>
        <x:v>4332000</x:v>
      </x:c>
      <x:c r="G7" s="20">
        <x:v>8</x:v>
      </x:c>
      <x:c r="H7" s="20">
        <x:f>ROUNDDOWN(E7*1/209*1.5*G7,-1)</x:f>
        <x:v>2487270</x:v>
      </x:c>
      <x:c r="I7" s="20">
        <x:f>40000*12</x:f>
        <x:v>480000</x:v>
      </x:c>
      <x:c r="J7" s="20"/>
      <x:c r="K7" s="162">
        <x:f>E7+F7+H7+I7+J7</x:f>
        <x:v>50619270</x:v>
      </x:c>
      <x:c r="L7" s="162" t="e">
        <x:f>#REF!+120000</x:f>
        <x:v>#REF!</x:v>
      </x:c>
      <x:c r="M7" s="21" t="e">
        <x:f>ROUNDDOWN(L7*2.995%,-1)</x:f>
        <x:v>#REF!</x:v>
      </x:c>
      <x:c r="N7" s="21" t="e">
        <x:f>ROUNDDOWN(M7*6.55%,-1)</x:f>
        <x:v>#REF!</x:v>
      </x:c>
      <x:c r="O7" s="21" t="e">
        <x:f>ROUNDDOWN(L7*0.045,-1)</x:f>
        <x:v>#REF!</x:v>
      </x:c>
      <x:c r="P7" s="21" t="e">
        <x:f>ROUNDDOWN(L7*0.0056,-1)</x:f>
        <x:v>#REF!</x:v>
      </x:c>
      <x:c r="Q7" s="21" t="e">
        <x:f>ROUNDDOWN(L7*0.009,-1)</x:f>
        <x:v>#REF!</x:v>
      </x:c>
      <x:c r="R7" s="21">
        <x:f>ROUNDDOWN(K7/12,-1)</x:f>
        <x:v>4218270</x:v>
      </x:c>
      <x:c r="S7" s="21" t="e">
        <x:f>SUM(M7:R7)</x:f>
        <x:v>#REF!</x:v>
      </x:c>
      <x:c r="T7" s="23" t="e">
        <x:f>#REF!+#REF!+S7-#REF!</x:f>
        <x:v>#REF!</x:v>
      </x:c>
      <x:c r="U7" s="24" t="e">
        <x:f>#REF!+#REF!+S7</x:f>
        <x:v>#REF!</x:v>
      </x:c>
    </x:row>
    <x:row r="8" spans="1:21" ht="30" customHeight="1">
      <x:c r="A8" s="18">
        <x:v>3</x:v>
      </x:c>
      <x:c r="B8" s="18" t="s">
        <x:v>269</x:v>
      </x:c>
      <x:c r="C8" s="19">
        <x:v>10</x:v>
      </x:c>
      <x:c r="D8" s="20">
        <x:v>2625000</x:v>
      </x:c>
      <x:c r="E8" s="20">
        <x:f>D8*12</x:f>
        <x:v>31500000</x:v>
      </x:c>
      <x:c r="F8" s="20">
        <x:f>D8*60%*2</x:f>
        <x:v>3150000</x:v>
      </x:c>
      <x:c r="G8" s="20">
        <x:v>8</x:v>
      </x:c>
      <x:c r="H8" s="20">
        <x:f>ROUNDDOWN(E8*1/209*1.5*G8,-1)</x:f>
        <x:v>1808610</x:v>
      </x:c>
      <x:c r="I8" s="20">
        <x:f>80000*12</x:f>
        <x:v>960000</x:v>
      </x:c>
      <x:c r="J8" s="20"/>
      <x:c r="K8" s="162">
        <x:f>E8+F8+H8+I8+J8</x:f>
        <x:v>37418610</x:v>
      </x:c>
      <x:c r="L8" s="162" t="e">
        <x:f>#REF!+120000</x:f>
        <x:v>#REF!</x:v>
      </x:c>
      <x:c r="M8" s="21" t="e">
        <x:f>ROUNDDOWN(L8*2.995%,-1)</x:f>
        <x:v>#REF!</x:v>
      </x:c>
      <x:c r="N8" s="21" t="e">
        <x:f>ROUNDDOWN(M8*6.55%,-1)</x:f>
        <x:v>#REF!</x:v>
      </x:c>
      <x:c r="O8" s="21" t="e">
        <x:f>ROUNDDOWN(L8*0.045,-1)</x:f>
        <x:v>#REF!</x:v>
      </x:c>
      <x:c r="P8" s="21" t="e">
        <x:f>ROUNDDOWN(L8*0.0056,-1)</x:f>
        <x:v>#REF!</x:v>
      </x:c>
      <x:c r="Q8" s="21" t="e">
        <x:f>ROUNDDOWN(L8*0.009,-1)</x:f>
        <x:v>#REF!</x:v>
      </x:c>
      <x:c r="R8" s="21">
        <x:f>ROUNDDOWN(K8/12,-1)</x:f>
        <x:v>3118210</x:v>
      </x:c>
      <x:c r="S8" s="21" t="e">
        <x:f>SUM(M8:R8)</x:f>
        <x:v>#REF!</x:v>
      </x:c>
      <x:c r="T8" s="23" t="e">
        <x:f>#REF!+#REF!+S8-#REF!</x:f>
        <x:v>#REF!</x:v>
      </x:c>
      <x:c r="U8" s="24" t="e">
        <x:f>#REF!+#REF!+S8</x:f>
        <x:v>#REF!</x:v>
      </x:c>
    </x:row>
    <x:row r="9" spans="1:21" ht="30" customHeight="1">
      <x:c r="A9" s="18">
        <x:v>4</x:v>
      </x:c>
      <x:c r="B9" s="25" t="s">
        <x:v>225</x:v>
      </x:c>
      <x:c r="C9" s="19">
        <x:v>6</x:v>
      </x:c>
      <x:c r="D9" s="20">
        <x:v>2224000</x:v>
      </x:c>
      <x:c r="E9" s="20">
        <x:f>D9*12</x:f>
        <x:v>26688000</x:v>
      </x:c>
      <x:c r="F9" s="20">
        <x:f>D9*60%*2</x:f>
        <x:v>2668800</x:v>
      </x:c>
      <x:c r="G9" s="20">
        <x:v>8</x:v>
      </x:c>
      <x:c r="H9" s="20">
        <x:f>ROUNDDOWN(E9*1/209*1.5*G9,-1)</x:f>
        <x:v>1532320</x:v>
      </x:c>
      <x:c r="I9" s="20">
        <x:f>40000*12</x:f>
        <x:v>480000</x:v>
      </x:c>
      <x:c r="J9" s="20"/>
      <x:c r="K9" s="162">
        <x:f>E9+F9+H9+I9+J9</x:f>
        <x:v>31369120</x:v>
      </x:c>
      <x:c r="L9" s="162" t="e">
        <x:f>#REF!+120000</x:f>
        <x:v>#REF!</x:v>
      </x:c>
      <x:c r="M9" s="21" t="e">
        <x:f>ROUNDDOWN(L9*2.995%,-1)</x:f>
        <x:v>#REF!</x:v>
      </x:c>
      <x:c r="N9" s="21" t="e">
        <x:f>ROUNDDOWN(M9*6.55%,-1)</x:f>
        <x:v>#REF!</x:v>
      </x:c>
      <x:c r="O9" s="21" t="e">
        <x:f>ROUNDDOWN(L9*0.045,-1)</x:f>
        <x:v>#REF!</x:v>
      </x:c>
      <x:c r="P9" s="21" t="e">
        <x:f>ROUNDDOWN(L9*0.0056,-1)</x:f>
        <x:v>#REF!</x:v>
      </x:c>
      <x:c r="Q9" s="21" t="e">
        <x:f>ROUNDDOWN(L9*0.009,-1)</x:f>
        <x:v>#REF!</x:v>
      </x:c>
      <x:c r="R9" s="21">
        <x:f>ROUNDDOWN(K9/12,-1)</x:f>
        <x:v>2614090</x:v>
      </x:c>
      <x:c r="S9" s="21" t="e">
        <x:f>SUM(M9:R9)</x:f>
        <x:v>#REF!</x:v>
      </x:c>
      <x:c r="T9" s="23" t="e">
        <x:f>#REF!+#REF!+S9-#REF!</x:f>
        <x:v>#REF!</x:v>
      </x:c>
      <x:c r="U9" s="24" t="e">
        <x:f>#REF!+#REF!+S9</x:f>
        <x:v>#REF!</x:v>
      </x:c>
    </x:row>
    <x:row r="10" spans="1:21" ht="30" customHeight="1">
      <x:c r="A10" s="18">
        <x:v>5</x:v>
      </x:c>
      <x:c r="B10" s="25" t="s">
        <x:v>30</x:v>
      </x:c>
      <x:c r="C10" s="19">
        <x:v>6</x:v>
      </x:c>
      <x:c r="D10" s="20">
        <x:v>2224000</x:v>
      </x:c>
      <x:c r="E10" s="20">
        <x:f>D10*12</x:f>
        <x:v>26688000</x:v>
      </x:c>
      <x:c r="F10" s="20">
        <x:f>D10*60%*2</x:f>
        <x:v>2668800</x:v>
      </x:c>
      <x:c r="G10" s="20">
        <x:v>8</x:v>
      </x:c>
      <x:c r="H10" s="20">
        <x:f>ROUNDDOWN(E10*1/209*1.5*G10,-1)</x:f>
        <x:v>1532320</x:v>
      </x:c>
      <x:c r="I10" s="20"/>
      <x:c r="J10" s="20"/>
      <x:c r="K10" s="162">
        <x:f>E10+F10+H10+I10+J10</x:f>
        <x:v>30889120</x:v>
      </x:c>
      <x:c r="L10" s="162" t="e">
        <x:f>#REF!+120000</x:f>
        <x:v>#REF!</x:v>
      </x:c>
      <x:c r="M10" s="21" t="e">
        <x:f>ROUNDDOWN(L10*2.995%,-1)</x:f>
        <x:v>#REF!</x:v>
      </x:c>
      <x:c r="N10" s="21" t="e">
        <x:f>ROUNDDOWN(M10*6.55%,-1)</x:f>
        <x:v>#REF!</x:v>
      </x:c>
      <x:c r="O10" s="21" t="e">
        <x:f>ROUNDDOWN(L10*0.045,-1)</x:f>
        <x:v>#REF!</x:v>
      </x:c>
      <x:c r="P10" s="21" t="e">
        <x:f>ROUNDDOWN(L10*0.0056,-1)</x:f>
        <x:v>#REF!</x:v>
      </x:c>
      <x:c r="Q10" s="21" t="e">
        <x:f>ROUNDDOWN(L10*0.009,-1)</x:f>
        <x:v>#REF!</x:v>
      </x:c>
      <x:c r="R10" s="21">
        <x:f>ROUNDDOWN(K10/12,-1)</x:f>
        <x:v>2574090</x:v>
      </x:c>
      <x:c r="S10" s="21" t="e">
        <x:f>SUM(M10:R10)</x:f>
        <x:v>#REF!</x:v>
      </x:c>
      <x:c r="T10" s="23" t="e">
        <x:f>#REF!+#REF!+S10-#REF!</x:f>
        <x:v>#REF!</x:v>
      </x:c>
      <x:c r="U10" s="24" t="e">
        <x:f>#REF!+#REF!+S10</x:f>
        <x:v>#REF!</x:v>
      </x:c>
    </x:row>
    <x:row r="11" spans="1:21" ht="30" customHeight="1">
      <x:c r="A11" s="18">
        <x:v>6</x:v>
      </x:c>
      <x:c r="B11" s="25" t="s">
        <x:v>246</x:v>
      </x:c>
      <x:c r="C11" s="19">
        <x:v>6</x:v>
      </x:c>
      <x:c r="D11" s="20">
        <x:v>2224000</x:v>
      </x:c>
      <x:c r="E11" s="20">
        <x:f>D11*12</x:f>
        <x:v>26688000</x:v>
      </x:c>
      <x:c r="F11" s="20">
        <x:f>D11*60%*2</x:f>
        <x:v>2668800</x:v>
      </x:c>
      <x:c r="G11" s="20">
        <x:v>8</x:v>
      </x:c>
      <x:c r="H11" s="20">
        <x:f>ROUNDDOWN(E11*1/209*1.5*G11,-1)</x:f>
        <x:v>1532320</x:v>
      </x:c>
      <x:c r="I11" s="20"/>
      <x:c r="J11" s="20"/>
      <x:c r="K11" s="162">
        <x:f>E11+F11+H11+I11+J11</x:f>
        <x:v>30889120</x:v>
      </x:c>
      <x:c r="L11" s="162" t="e">
        <x:f>#REF!+120000</x:f>
        <x:v>#REF!</x:v>
      </x:c>
      <x:c r="M11" s="21" t="e">
        <x:f>ROUNDDOWN(L11*2.995%,-1)</x:f>
        <x:v>#REF!</x:v>
      </x:c>
      <x:c r="N11" s="21" t="e">
        <x:f>ROUNDDOWN(M11*6.55%,-1)</x:f>
        <x:v>#REF!</x:v>
      </x:c>
      <x:c r="O11" s="21" t="e">
        <x:f>ROUNDDOWN(L11*0.045,-1)</x:f>
        <x:v>#REF!</x:v>
      </x:c>
      <x:c r="P11" s="21" t="e">
        <x:f>ROUNDDOWN(L11*0.0056,-1)</x:f>
        <x:v>#REF!</x:v>
      </x:c>
      <x:c r="Q11" s="21" t="e">
        <x:f>ROUNDDOWN(L11*0.009,-1)</x:f>
        <x:v>#REF!</x:v>
      </x:c>
      <x:c r="R11" s="21">
        <x:f>ROUNDDOWN(K11/12,-1)</x:f>
        <x:v>2574090</x:v>
      </x:c>
      <x:c r="S11" s="21" t="e">
        <x:f>SUM(M11:R11)</x:f>
        <x:v>#REF!</x:v>
      </x:c>
      <x:c r="T11" s="23" t="e">
        <x:f>#REF!+#REF!+S11-#REF!</x:f>
        <x:v>#REF!</x:v>
      </x:c>
      <x:c r="U11" s="24" t="e">
        <x:f>#REF!+#REF!+S11</x:f>
        <x:v>#REF!</x:v>
      </x:c>
    </x:row>
    <x:row r="12" spans="1:21" customFormat="1" ht="30" customHeight="1">
      <x:c r="A12" s="18">
        <x:v>7</x:v>
      </x:c>
      <x:c r="B12" s="18" t="s">
        <x:v>58</x:v>
      </x:c>
      <x:c r="C12" s="19">
        <x:v>23</x:v>
      </x:c>
      <x:c r="D12" s="20">
        <x:v>2875000</x:v>
      </x:c>
      <x:c r="E12" s="20">
        <x:f>D12*12</x:f>
        <x:v>34500000</x:v>
      </x:c>
      <x:c r="F12" s="20">
        <x:f>D12*60%*2</x:f>
        <x:v>3450000</x:v>
      </x:c>
      <x:c r="G12" s="20">
        <x:v>8</x:v>
      </x:c>
      <x:c r="H12" s="20">
        <x:f>ROUNDDOWN(E12*1/209*1.5*G12,-1)</x:f>
        <x:v>1980860</x:v>
      </x:c>
      <x:c r="I12" s="20"/>
      <x:c r="J12" s="20"/>
      <x:c r="K12" s="162">
        <x:f>E12+F12+H12+I12+J12</x:f>
        <x:v>39930860</x:v>
      </x:c>
      <x:c r="L12" s="162" t="e">
        <x:f>#REF!+120000</x:f>
        <x:v>#REF!</x:v>
      </x:c>
      <x:c r="M12" s="21" t="e">
        <x:f>ROUNDDOWN(L12*2.995%,-1)</x:f>
        <x:v>#REF!</x:v>
      </x:c>
      <x:c r="N12" s="21" t="e">
        <x:f>ROUNDDOWN(M12*6.55%,-1)</x:f>
        <x:v>#REF!</x:v>
      </x:c>
      <x:c r="O12" s="21" t="e">
        <x:f>ROUNDDOWN(L12*0.045,-1)</x:f>
        <x:v>#REF!</x:v>
      </x:c>
      <x:c r="P12" s="21" t="e">
        <x:f>ROUNDDOWN(L12*0.0056,-1)</x:f>
        <x:v>#REF!</x:v>
      </x:c>
      <x:c r="Q12" s="21" t="e">
        <x:f>ROUNDDOWN(L12*0.009,-1)</x:f>
        <x:v>#REF!</x:v>
      </x:c>
      <x:c r="R12" s="21">
        <x:f>ROUNDDOWN(K12/12,-1)</x:f>
        <x:v>3327570</x:v>
      </x:c>
      <x:c r="S12" s="21" t="e">
        <x:f>SUM(M12:R12)</x:f>
        <x:v>#REF!</x:v>
      </x:c>
      <x:c r="T12" s="23" t="e">
        <x:f>#REF!+#REF!+S12-#REF!</x:f>
        <x:v>#REF!</x:v>
      </x:c>
      <x:c r="U12" s="24" t="e">
        <x:f>#REF!+#REF!+S12</x:f>
        <x:v>#REF!</x:v>
      </x:c>
    </x:row>
    <x:row r="13" spans="1:21" ht="30" customHeight="1">
      <x:c r="A13" s="18">
        <x:v>8</x:v>
      </x:c>
      <x:c r="B13" s="25" t="s">
        <x:v>64</x:v>
      </x:c>
      <x:c r="C13" s="19">
        <x:v>14</x:v>
      </x:c>
      <x:c r="D13" s="20">
        <x:v>2440000</x:v>
      </x:c>
      <x:c r="E13" s="20">
        <x:f>D13*12</x:f>
        <x:v>29280000</x:v>
      </x:c>
      <x:c r="F13" s="20">
        <x:f>D13*60%*2</x:f>
        <x:v>2928000</x:v>
      </x:c>
      <x:c r="G13" s="26">
        <x:v>8</x:v>
      </x:c>
      <x:c r="H13" s="20">
        <x:f>ROUNDDOWN(E13*1/209*1.5*G13,-1)</x:f>
        <x:v>1681140</x:v>
      </x:c>
      <x:c r="I13" s="20">
        <x:f>60000*12</x:f>
        <x:v>720000</x:v>
      </x:c>
      <x:c r="J13" s="20"/>
      <x:c r="K13" s="162">
        <x:f>E13+F13+H13+I13+J13</x:f>
        <x:v>34609140</x:v>
      </x:c>
      <x:c r="L13" s="162" t="e">
        <x:f>#REF!+120000</x:f>
        <x:v>#REF!</x:v>
      </x:c>
      <x:c r="M13" s="21" t="e">
        <x:f>ROUNDDOWN(L13*2.995%,-1)</x:f>
        <x:v>#REF!</x:v>
      </x:c>
      <x:c r="N13" s="21" t="e">
        <x:f>ROUNDDOWN(M13*6.55%,-1)</x:f>
        <x:v>#REF!</x:v>
      </x:c>
      <x:c r="O13" s="21" t="e">
        <x:f>ROUNDDOWN(L13*0.045,-1)</x:f>
        <x:v>#REF!</x:v>
      </x:c>
      <x:c r="P13" s="21" t="e">
        <x:f>ROUNDDOWN(L13*0.0056,-1)</x:f>
        <x:v>#REF!</x:v>
      </x:c>
      <x:c r="Q13" s="21" t="e">
        <x:f>ROUNDDOWN(L13*0.009,-1)</x:f>
        <x:v>#REF!</x:v>
      </x:c>
      <x:c r="R13" s="21">
        <x:f>ROUNDDOWN(K13/12,-1)</x:f>
        <x:v>2884090</x:v>
      </x:c>
      <x:c r="S13" s="21" t="e">
        <x:f>SUM(M13:R13)</x:f>
        <x:v>#REF!</x:v>
      </x:c>
      <x:c r="T13" s="23" t="e">
        <x:f>#REF!+#REF!+S13-#REF!</x:f>
        <x:v>#REF!</x:v>
      </x:c>
      <x:c r="U13" s="24" t="e">
        <x:f>#REF!+#REF!+S13</x:f>
        <x:v>#REF!</x:v>
      </x:c>
    </x:row>
    <x:row r="14" spans="1:21" ht="30" customHeight="1">
      <x:c r="A14" s="18">
        <x:v>9</x:v>
      </x:c>
      <x:c r="B14" s="25" t="s">
        <x:v>248</x:v>
      </x:c>
      <x:c r="C14" s="19">
        <x:v>4</x:v>
      </x:c>
      <x:c r="D14" s="20">
        <x:v>1799000</x:v>
      </x:c>
      <x:c r="E14" s="20">
        <x:f>D14*12</x:f>
        <x:v>21588000</x:v>
      </x:c>
      <x:c r="F14" s="20">
        <x:f>D14*60%*2</x:f>
        <x:v>2158800</x:v>
      </x:c>
      <x:c r="G14" s="20">
        <x:v>8</x:v>
      </x:c>
      <x:c r="H14" s="20">
        <x:f>ROUNDDOWN(E14*1/209*1.5*G14,-1)</x:f>
        <x:v>1239500</x:v>
      </x:c>
      <x:c r="I14" s="20">
        <x:f>40000*12</x:f>
        <x:v>480000</x:v>
      </x:c>
      <x:c r="J14" s="20">
        <x:f>27000*12</x:f>
        <x:v>324000</x:v>
      </x:c>
      <x:c r="K14" s="162">
        <x:f>E14+F14+H14+I14+J14</x:f>
        <x:v>25790300</x:v>
      </x:c>
      <x:c r="L14" s="162" t="e">
        <x:f>#REF!+120000</x:f>
        <x:v>#REF!</x:v>
      </x:c>
      <x:c r="M14" s="21" t="e">
        <x:f>ROUNDDOWN(L14*2.995%,-1)</x:f>
        <x:v>#REF!</x:v>
      </x:c>
      <x:c r="N14" s="21" t="e">
        <x:f>ROUNDDOWN(M14*6.55%,-1)</x:f>
        <x:v>#REF!</x:v>
      </x:c>
      <x:c r="O14" s="21" t="e">
        <x:f>ROUNDDOWN(L14*0.045,-1)</x:f>
        <x:v>#REF!</x:v>
      </x:c>
      <x:c r="P14" s="21" t="e">
        <x:f>ROUNDDOWN(L14*0.0056,-1)</x:f>
        <x:v>#REF!</x:v>
      </x:c>
      <x:c r="Q14" s="21" t="e">
        <x:f>ROUNDDOWN(L14*0.009,-1)</x:f>
        <x:v>#REF!</x:v>
      </x:c>
      <x:c r="R14" s="21">
        <x:f>ROUNDDOWN(K14/12,-1)</x:f>
        <x:v>2149190</x:v>
      </x:c>
      <x:c r="S14" s="21" t="e">
        <x:f>SUM(M14:R14)</x:f>
        <x:v>#REF!</x:v>
      </x:c>
      <x:c r="T14" s="23" t="e">
        <x:f>#REF!+#REF!+S14-#REF!</x:f>
        <x:v>#REF!</x:v>
      </x:c>
      <x:c r="U14" s="24" t="e">
        <x:f>#REF!+#REF!+S14</x:f>
        <x:v>#REF!</x:v>
      </x:c>
    </x:row>
    <x:row r="15" spans="1:21" ht="30" customHeight="1">
      <x:c r="A15" s="18">
        <x:v>10</x:v>
      </x:c>
      <x:c r="B15" s="25" t="s">
        <x:v>163</x:v>
      </x:c>
      <x:c r="C15" s="19">
        <x:v>2</x:v>
      </x:c>
      <x:c r="D15" s="20">
        <x:v>1690000</x:v>
      </x:c>
      <x:c r="E15" s="20">
        <x:f>D15*12</x:f>
        <x:v>20280000</x:v>
      </x:c>
      <x:c r="F15" s="20">
        <x:f>D15*60%*2</x:f>
        <x:v>2028000</x:v>
      </x:c>
      <x:c r="G15" s="20">
        <x:v>8</x:v>
      </x:c>
      <x:c r="H15" s="20">
        <x:f>ROUNDDOWN(E15*1/209*1.5*G15,-1)</x:f>
        <x:v>1164400</x:v>
      </x:c>
      <x:c r="I15" s="20"/>
      <x:c r="J15" s="20"/>
      <x:c r="K15" s="162">
        <x:f>E15+F15+H15+I15+J15</x:f>
        <x:v>23472400</x:v>
      </x:c>
      <x:c r="L15" s="162" t="e">
        <x:f>#REF!+120000</x:f>
        <x:v>#REF!</x:v>
      </x:c>
      <x:c r="M15" s="21" t="e">
        <x:f>ROUNDDOWN(L15*2.995%,-1)</x:f>
        <x:v>#REF!</x:v>
      </x:c>
      <x:c r="N15" s="21" t="e">
        <x:f>ROUNDDOWN(M15*6.55%,-1)</x:f>
        <x:v>#REF!</x:v>
      </x:c>
      <x:c r="O15" s="21" t="e">
        <x:f>ROUNDDOWN(L15*0.045,-1)</x:f>
        <x:v>#REF!</x:v>
      </x:c>
      <x:c r="P15" s="21" t="e">
        <x:f>ROUNDDOWN(L15*0.0056,-1)</x:f>
        <x:v>#REF!</x:v>
      </x:c>
      <x:c r="Q15" s="21" t="e">
        <x:f>ROUNDDOWN(L15*0.009,-1)</x:f>
        <x:v>#REF!</x:v>
      </x:c>
      <x:c r="R15" s="21">
        <x:f>ROUNDDOWN(K15/12,-1)</x:f>
        <x:v>1956030</x:v>
      </x:c>
      <x:c r="S15" s="21" t="e">
        <x:f>SUM(M15:R15)</x:f>
        <x:v>#REF!</x:v>
      </x:c>
      <x:c r="T15" s="23" t="e">
        <x:f>#REF!+#REF!+S15-#REF!</x:f>
        <x:v>#REF!</x:v>
      </x:c>
      <x:c r="U15" s="24" t="e">
        <x:f>#REF!+#REF!+S15</x:f>
        <x:v>#REF!</x:v>
      </x:c>
    </x:row>
    <x:row r="16" spans="1:21" ht="30" customHeight="1">
      <x:c r="A16" s="18">
        <x:v>11</x:v>
      </x:c>
      <x:c r="B16" s="25" t="s">
        <x:v>111</x:v>
      </x:c>
      <x:c r="C16" s="19">
        <x:v>12</x:v>
      </x:c>
      <x:c r="D16" s="20">
        <x:v>2539000</x:v>
      </x:c>
      <x:c r="E16" s="20">
        <x:f>D16*12</x:f>
        <x:v>30468000</x:v>
      </x:c>
      <x:c r="F16" s="20">
        <x:f>D16*60%*2</x:f>
        <x:v>3046800</x:v>
      </x:c>
      <x:c r="G16" s="20">
        <x:v>30</x:v>
      </x:c>
      <x:c r="H16" s="20">
        <x:f>ROUNDDOWN(E16*1/209*1.5*G16,-1)</x:f>
        <x:v>6560090</x:v>
      </x:c>
      <x:c r="I16" s="20"/>
      <x:c r="J16" s="20"/>
      <x:c r="K16" s="162">
        <x:f>E16+F16+H16+I16+J16</x:f>
        <x:v>40074890</x:v>
      </x:c>
      <x:c r="L16" s="162" t="e">
        <x:f>#REF!+120000</x:f>
        <x:v>#REF!</x:v>
      </x:c>
      <x:c r="M16" s="21" t="e">
        <x:f>ROUNDDOWN(L16*2.995%,-1)</x:f>
        <x:v>#REF!</x:v>
      </x:c>
      <x:c r="N16" s="21" t="e">
        <x:f>ROUNDDOWN(M16*6.55%,-1)</x:f>
        <x:v>#REF!</x:v>
      </x:c>
      <x:c r="O16" s="21" t="e">
        <x:f>ROUNDDOWN(L16*0.045,-1)</x:f>
        <x:v>#REF!</x:v>
      </x:c>
      <x:c r="P16" s="21" t="e">
        <x:f>ROUNDDOWN(L16*0.0056,-1)</x:f>
        <x:v>#REF!</x:v>
      </x:c>
      <x:c r="Q16" s="21" t="e">
        <x:f>ROUNDDOWN(L16*0.009,-1)</x:f>
        <x:v>#REF!</x:v>
      </x:c>
      <x:c r="R16" s="21">
        <x:f>ROUNDDOWN(K16/12,-1)</x:f>
        <x:v>3339570</x:v>
      </x:c>
      <x:c r="S16" s="21" t="e">
        <x:f>SUM(M16:R16)</x:f>
        <x:v>#REF!</x:v>
      </x:c>
      <x:c r="T16" s="23" t="e">
        <x:f>#REF!+#REF!+S16-#REF!</x:f>
        <x:v>#REF!</x:v>
      </x:c>
      <x:c r="U16" s="24" t="e">
        <x:f>#REF!+#REF!+S16</x:f>
        <x:v>#REF!</x:v>
      </x:c>
    </x:row>
    <x:row r="17" spans="1:21" ht="30" customHeight="1">
      <x:c r="A17" s="18">
        <x:v>12</x:v>
      </x:c>
      <x:c r="B17" s="25" t="s">
        <x:v>175</x:v>
      </x:c>
      <x:c r="C17" s="19">
        <x:v>6</x:v>
      </x:c>
      <x:c r="D17" s="20">
        <x:v>1964000</x:v>
      </x:c>
      <x:c r="E17" s="20">
        <x:f>D17*12</x:f>
        <x:v>23568000</x:v>
      </x:c>
      <x:c r="F17" s="20">
        <x:f>D17*60%*2</x:f>
        <x:v>2356800</x:v>
      </x:c>
      <x:c r="G17" s="20">
        <x:v>30</x:v>
      </x:c>
      <x:c r="H17" s="20">
        <x:f>ROUNDDOWN(E17*1/209*1.5*G17,-1)</x:f>
        <x:v>5074440</x:v>
      </x:c>
      <x:c r="I17" s="20">
        <x:f>40000*12</x:f>
        <x:v>480000</x:v>
      </x:c>
      <x:c r="J17" s="20"/>
      <x:c r="K17" s="162">
        <x:f>E17+F17+H17+I17+J17</x:f>
        <x:v>31479240</x:v>
      </x:c>
      <x:c r="L17" s="162" t="e">
        <x:f>#REF!+120000</x:f>
        <x:v>#REF!</x:v>
      </x:c>
      <x:c r="M17" s="21" t="e">
        <x:f>ROUNDDOWN(L17*2.995%,-1)</x:f>
        <x:v>#REF!</x:v>
      </x:c>
      <x:c r="N17" s="21" t="e">
        <x:f>ROUNDDOWN(M17*6.55%,-1)</x:f>
        <x:v>#REF!</x:v>
      </x:c>
      <x:c r="O17" s="21" t="e">
        <x:f>ROUNDDOWN(L17*0.045,-1)</x:f>
        <x:v>#REF!</x:v>
      </x:c>
      <x:c r="P17" s="21" t="e">
        <x:f>ROUNDDOWN(L17*0.0056,-1)</x:f>
        <x:v>#REF!</x:v>
      </x:c>
      <x:c r="Q17" s="21" t="e">
        <x:f>ROUNDDOWN(L17*0.009,-1)</x:f>
        <x:v>#REF!</x:v>
      </x:c>
      <x:c r="R17" s="21">
        <x:f>ROUNDDOWN(K17/12,-1)</x:f>
        <x:v>2623270</x:v>
      </x:c>
      <x:c r="S17" s="21" t="e">
        <x:f>SUM(M17:R17)</x:f>
        <x:v>#REF!</x:v>
      </x:c>
      <x:c r="T17" s="23" t="e">
        <x:f>#REF!+#REF!+S17-#REF!</x:f>
        <x:v>#REF!</x:v>
      </x:c>
      <x:c r="U17" s="24" t="e">
        <x:f>#REF!+#REF!+S17</x:f>
        <x:v>#REF!</x:v>
      </x:c>
    </x:row>
    <x:row r="18" spans="1:21" ht="30" customHeight="1">
      <x:c r="A18" s="18">
        <x:v>13</x:v>
      </x:c>
      <x:c r="B18" s="25" t="s">
        <x:v>238</x:v>
      </x:c>
      <x:c r="C18" s="19">
        <x:v>7</x:v>
      </x:c>
      <x:c r="D18" s="20">
        <x:v>2014000</x:v>
      </x:c>
      <x:c r="E18" s="20">
        <x:f>D18*12</x:f>
        <x:v>24168000</x:v>
      </x:c>
      <x:c r="F18" s="20">
        <x:f>D18*60%*2</x:f>
        <x:v>2416800</x:v>
      </x:c>
      <x:c r="G18" s="20">
        <x:v>30</x:v>
      </x:c>
      <x:c r="H18" s="20">
        <x:f>ROUNDDOWN(E18*1/209*1.5*G18,-1)</x:f>
        <x:v>5203630</x:v>
      </x:c>
      <x:c r="I18" s="20"/>
      <x:c r="J18" s="20"/>
      <x:c r="K18" s="162">
        <x:f>E18+F18+H18+I18+J18</x:f>
        <x:v>31788430</x:v>
      </x:c>
      <x:c r="L18" s="162" t="e">
        <x:f>#REF!+120000</x:f>
        <x:v>#REF!</x:v>
      </x:c>
      <x:c r="M18" s="21" t="e">
        <x:f>ROUNDDOWN(L18*2.995%,-1)</x:f>
        <x:v>#REF!</x:v>
      </x:c>
      <x:c r="N18" s="21" t="e">
        <x:f>ROUNDDOWN(M18*6.55%,-1)</x:f>
        <x:v>#REF!</x:v>
      </x:c>
      <x:c r="O18" s="21" t="e">
        <x:f>ROUNDDOWN(L18*0.045,-1)</x:f>
        <x:v>#REF!</x:v>
      </x:c>
      <x:c r="P18" s="21" t="e">
        <x:f>ROUNDDOWN(L18*0.0056,-1)</x:f>
        <x:v>#REF!</x:v>
      </x:c>
      <x:c r="Q18" s="21" t="e">
        <x:f>ROUNDDOWN(L18*0.009,-1)</x:f>
        <x:v>#REF!</x:v>
      </x:c>
      <x:c r="R18" s="21">
        <x:f>ROUNDDOWN(K18/12,-1)</x:f>
        <x:v>2649030</x:v>
      </x:c>
      <x:c r="S18" s="21" t="e">
        <x:f>SUM(M18:R18)</x:f>
        <x:v>#REF!</x:v>
      </x:c>
      <x:c r="T18" s="23" t="e">
        <x:f>#REF!+#REF!+S18-#REF!</x:f>
        <x:v>#REF!</x:v>
      </x:c>
      <x:c r="U18" s="24" t="e">
        <x:f>#REF!+#REF!+S18</x:f>
        <x:v>#REF!</x:v>
      </x:c>
    </x:row>
    <x:row r="19" spans="1:21" ht="30" customHeight="1">
      <x:c r="A19" s="18">
        <x:v>14</x:v>
      </x:c>
      <x:c r="B19" s="25" t="s">
        <x:v>264</x:v>
      </x:c>
      <x:c r="C19" s="19">
        <x:v>9</x:v>
      </x:c>
      <x:c r="D19" s="20">
        <x:v>2165000</x:v>
      </x:c>
      <x:c r="E19" s="20">
        <x:f>D19*12</x:f>
        <x:v>25980000</x:v>
      </x:c>
      <x:c r="F19" s="20">
        <x:f>D19*60%*2</x:f>
        <x:v>2598000</x:v>
      </x:c>
      <x:c r="G19" s="20">
        <x:v>30</x:v>
      </x:c>
      <x:c r="H19" s="20">
        <x:f>ROUNDDOWN(E19*1/209*1.5*G19,-1)</x:f>
        <x:v>5593770</x:v>
      </x:c>
      <x:c r="I19" s="20"/>
      <x:c r="J19" s="20"/>
      <x:c r="K19" s="162">
        <x:f>E19+F19+H19+I19+J19</x:f>
        <x:v>34171770</x:v>
      </x:c>
      <x:c r="L19" s="162" t="e">
        <x:f>#REF!+120000</x:f>
        <x:v>#REF!</x:v>
      </x:c>
      <x:c r="M19" s="21" t="e">
        <x:f>ROUNDDOWN(L19*2.995%,-1)</x:f>
        <x:v>#REF!</x:v>
      </x:c>
      <x:c r="N19" s="21" t="e">
        <x:f>ROUNDDOWN(M19*6.55%,-1)</x:f>
        <x:v>#REF!</x:v>
      </x:c>
      <x:c r="O19" s="21" t="e">
        <x:f>ROUNDDOWN(L19*0.045,-1)</x:f>
        <x:v>#REF!</x:v>
      </x:c>
      <x:c r="P19" s="21" t="e">
        <x:f>ROUNDDOWN(L19*0.0056,-1)</x:f>
        <x:v>#REF!</x:v>
      </x:c>
      <x:c r="Q19" s="21" t="e">
        <x:f>ROUNDDOWN(L19*0.009,-1)</x:f>
        <x:v>#REF!</x:v>
      </x:c>
      <x:c r="R19" s="21">
        <x:f>ROUNDDOWN(K19/12,-1)</x:f>
        <x:v>2847640</x:v>
      </x:c>
      <x:c r="S19" s="21" t="e">
        <x:f>SUM(M19:R19)</x:f>
        <x:v>#REF!</x:v>
      </x:c>
      <x:c r="T19" s="23" t="e">
        <x:f>#REF!+#REF!+S19-#REF!</x:f>
        <x:v>#REF!</x:v>
      </x:c>
      <x:c r="U19" s="24" t="e">
        <x:f>#REF!+#REF!+S19</x:f>
        <x:v>#REF!</x:v>
      </x:c>
    </x:row>
    <x:row r="20" spans="1:21" ht="30" customHeight="1">
      <x:c r="A20" s="18">
        <x:v>15</x:v>
      </x:c>
      <x:c r="B20" s="25" t="s">
        <x:v>257</x:v>
      </x:c>
      <x:c r="C20" s="19">
        <x:v>4</x:v>
      </x:c>
      <x:c r="D20" s="20">
        <x:v>1799000</x:v>
      </x:c>
      <x:c r="E20" s="20">
        <x:f>D20*12</x:f>
        <x:v>21588000</x:v>
      </x:c>
      <x:c r="F20" s="20">
        <x:f>D20*60%*2</x:f>
        <x:v>2158800</x:v>
      </x:c>
      <x:c r="G20" s="20">
        <x:v>30</x:v>
      </x:c>
      <x:c r="H20" s="20">
        <x:f>ROUNDDOWN(E20*1/209*1.5*G20,-1)</x:f>
        <x:v>4648130</x:v>
      </x:c>
      <x:c r="I20" s="20"/>
      <x:c r="J20" s="20"/>
      <x:c r="K20" s="162">
        <x:f>E20+F20+H20+I20+J20</x:f>
        <x:v>28394930</x:v>
      </x:c>
      <x:c r="L20" s="162" t="e">
        <x:f>#REF!+120000</x:f>
        <x:v>#REF!</x:v>
      </x:c>
      <x:c r="M20" s="21" t="e">
        <x:f>ROUNDDOWN(L20*2.995%,-1)</x:f>
        <x:v>#REF!</x:v>
      </x:c>
      <x:c r="N20" s="21" t="e">
        <x:f>ROUNDDOWN(M20*6.55%,-1)</x:f>
        <x:v>#REF!</x:v>
      </x:c>
      <x:c r="O20" s="21" t="e">
        <x:f>ROUNDDOWN(L20*0.045,-1)</x:f>
        <x:v>#REF!</x:v>
      </x:c>
      <x:c r="P20" s="21" t="e">
        <x:f>ROUNDDOWN(L20*0.0056,-1)</x:f>
        <x:v>#REF!</x:v>
      </x:c>
      <x:c r="Q20" s="21" t="e">
        <x:f>ROUNDDOWN(L20*0.009,-1)</x:f>
        <x:v>#REF!</x:v>
      </x:c>
      <x:c r="R20" s="21">
        <x:f>ROUNDDOWN(K20/12,-1)</x:f>
        <x:v>2366240</x:v>
      </x:c>
      <x:c r="S20" s="21" t="e">
        <x:f>SUM(M20:R20)</x:f>
        <x:v>#REF!</x:v>
      </x:c>
      <x:c r="T20" s="23" t="e">
        <x:f>#REF!+#REF!+S20-#REF!</x:f>
        <x:v>#REF!</x:v>
      </x:c>
      <x:c r="U20" s="24" t="e">
        <x:f>#REF!+#REF!+S20</x:f>
        <x:v>#REF!</x:v>
      </x:c>
    </x:row>
    <x:row r="21" spans="1:21" ht="30" customHeight="1">
      <x:c r="A21" s="18">
        <x:v>16</x:v>
      </x:c>
      <x:c r="B21" s="25" t="s">
        <x:v>275</x:v>
      </x:c>
      <x:c r="C21" s="19">
        <x:v>4</x:v>
      </x:c>
      <x:c r="D21" s="20">
        <x:v>1799000</x:v>
      </x:c>
      <x:c r="E21" s="20">
        <x:f>D21*12</x:f>
        <x:v>21588000</x:v>
      </x:c>
      <x:c r="F21" s="20">
        <x:f>D21*60%*2</x:f>
        <x:v>2158800</x:v>
      </x:c>
      <x:c r="G21" s="20">
        <x:v>30</x:v>
      </x:c>
      <x:c r="H21" s="20">
        <x:f>ROUNDDOWN(E21*1/209*1.5*G21,-1)</x:f>
        <x:v>4648130</x:v>
      </x:c>
      <x:c r="I21" s="20"/>
      <x:c r="J21" s="20"/>
      <x:c r="K21" s="162">
        <x:f>E21+F21+H21+I21+J21</x:f>
        <x:v>28394930</x:v>
      </x:c>
      <x:c r="L21" s="162" t="e">
        <x:f>#REF!+120000</x:f>
        <x:v>#REF!</x:v>
      </x:c>
      <x:c r="M21" s="21" t="e">
        <x:f>ROUNDDOWN(L21*2.995%,-1)</x:f>
        <x:v>#REF!</x:v>
      </x:c>
      <x:c r="N21" s="21" t="e">
        <x:f>ROUNDDOWN(M21*6.55%,-1)</x:f>
        <x:v>#REF!</x:v>
      </x:c>
      <x:c r="O21" s="21" t="e">
        <x:f>ROUNDDOWN(L21*0.045,-1)</x:f>
        <x:v>#REF!</x:v>
      </x:c>
      <x:c r="P21" s="21" t="e">
        <x:f>ROUNDDOWN(L21*0.0056,-1)</x:f>
        <x:v>#REF!</x:v>
      </x:c>
      <x:c r="Q21" s="21" t="e">
        <x:f>ROUNDDOWN(L21*0.009,-1)</x:f>
        <x:v>#REF!</x:v>
      </x:c>
      <x:c r="R21" s="21">
        <x:f>ROUNDDOWN(K21/12,-1)</x:f>
        <x:v>2366240</x:v>
      </x:c>
      <x:c r="S21" s="21" t="e">
        <x:f>SUM(M21:R21)</x:f>
        <x:v>#REF!</x:v>
      </x:c>
      <x:c r="T21" s="23" t="e">
        <x:f>#REF!+#REF!+S21-#REF!</x:f>
        <x:v>#REF!</x:v>
      </x:c>
      <x:c r="U21" s="24" t="e">
        <x:f>#REF!+#REF!+S21</x:f>
        <x:v>#REF!</x:v>
      </x:c>
    </x:row>
    <x:row r="22" spans="1:21" ht="30" customHeight="1">
      <x:c r="A22" s="18">
        <x:v>17</x:v>
      </x:c>
      <x:c r="B22" s="25" t="s">
        <x:v>237</x:v>
      </x:c>
      <x:c r="C22" s="19">
        <x:v>4</x:v>
      </x:c>
      <x:c r="D22" s="20">
        <x:v>1799000</x:v>
      </x:c>
      <x:c r="E22" s="20">
        <x:f>D22*12</x:f>
        <x:v>21588000</x:v>
      </x:c>
      <x:c r="F22" s="20">
        <x:f>D22*60%*2</x:f>
        <x:v>2158800</x:v>
      </x:c>
      <x:c r="G22" s="20">
        <x:v>30</x:v>
      </x:c>
      <x:c r="H22" s="20">
        <x:f>ROUNDDOWN(E22*1/209*1.5*G22,-1)</x:f>
        <x:v>4648130</x:v>
      </x:c>
      <x:c r="I22" s="20"/>
      <x:c r="J22" s="20"/>
      <x:c r="K22" s="162">
        <x:f>E22+F22+H22+I22+J22</x:f>
        <x:v>28394930</x:v>
      </x:c>
      <x:c r="L22" s="162" t="e">
        <x:f>#REF!+120000</x:f>
        <x:v>#REF!</x:v>
      </x:c>
      <x:c r="M22" s="21" t="e">
        <x:f>ROUNDDOWN(L22*2.995%,-1)</x:f>
        <x:v>#REF!</x:v>
      </x:c>
      <x:c r="N22" s="21" t="e">
        <x:f>ROUNDDOWN(M22*6.55%,-1)</x:f>
        <x:v>#REF!</x:v>
      </x:c>
      <x:c r="O22" s="21" t="e">
        <x:f>ROUNDDOWN(L22*0.045,-1)</x:f>
        <x:v>#REF!</x:v>
      </x:c>
      <x:c r="P22" s="21" t="e">
        <x:f>ROUNDDOWN(L22*0.0056,-1)</x:f>
        <x:v>#REF!</x:v>
      </x:c>
      <x:c r="Q22" s="21" t="e">
        <x:f>ROUNDDOWN(L22*0.009,-1)</x:f>
        <x:v>#REF!</x:v>
      </x:c>
      <x:c r="R22" s="21">
        <x:f>ROUNDDOWN(K22/12,-1)</x:f>
        <x:v>2366240</x:v>
      </x:c>
      <x:c r="S22" s="21" t="e">
        <x:f>SUM(M22:R22)</x:f>
        <x:v>#REF!</x:v>
      </x:c>
      <x:c r="T22" s="23" t="e">
        <x:f>#REF!+#REF!+S22-#REF!</x:f>
        <x:v>#REF!</x:v>
      </x:c>
      <x:c r="U22" s="24" t="e">
        <x:f>#REF!+#REF!+S22</x:f>
        <x:v>#REF!</x:v>
      </x:c>
    </x:row>
    <x:row r="23" spans="1:21" ht="30" customHeight="1">
      <x:c r="A23" s="18">
        <x:v>18</x:v>
      </x:c>
      <x:c r="B23" s="25" t="s">
        <x:v>258</x:v>
      </x:c>
      <x:c r="C23" s="19">
        <x:v>4</x:v>
      </x:c>
      <x:c r="D23" s="20">
        <x:v>1799000</x:v>
      </x:c>
      <x:c r="E23" s="20">
        <x:f>D23*12</x:f>
        <x:v>21588000</x:v>
      </x:c>
      <x:c r="F23" s="20">
        <x:f>D23*60%*2</x:f>
        <x:v>2158800</x:v>
      </x:c>
      <x:c r="G23" s="20">
        <x:v>30</x:v>
      </x:c>
      <x:c r="H23" s="20">
        <x:f>ROUNDDOWN(E23*1/209*1.5*G23,-1)</x:f>
        <x:v>4648130</x:v>
      </x:c>
      <x:c r="I23" s="20"/>
      <x:c r="J23" s="20"/>
      <x:c r="K23" s="162">
        <x:f>E23+F23+H23+I23+J23</x:f>
        <x:v>28394930</x:v>
      </x:c>
      <x:c r="L23" s="162" t="e">
        <x:f>#REF!+120000</x:f>
        <x:v>#REF!</x:v>
      </x:c>
      <x:c r="M23" s="21" t="e">
        <x:f>ROUNDDOWN(L23*2.995%,-1)</x:f>
        <x:v>#REF!</x:v>
      </x:c>
      <x:c r="N23" s="21" t="e">
        <x:f>ROUNDDOWN(M23*6.55%,-1)</x:f>
        <x:v>#REF!</x:v>
      </x:c>
      <x:c r="O23" s="21" t="e">
        <x:f>ROUNDDOWN(L23*0.045,-1)</x:f>
        <x:v>#REF!</x:v>
      </x:c>
      <x:c r="P23" s="21" t="e">
        <x:f>ROUNDDOWN(L23*0.0056,-1)</x:f>
        <x:v>#REF!</x:v>
      </x:c>
      <x:c r="Q23" s="21" t="e">
        <x:f>ROUNDDOWN(L23*0.009,-1)</x:f>
        <x:v>#REF!</x:v>
      </x:c>
      <x:c r="R23" s="21">
        <x:f>ROUNDDOWN(K23/12,-1)</x:f>
        <x:v>2366240</x:v>
      </x:c>
      <x:c r="S23" s="21" t="e">
        <x:f>SUM(M23:R23)</x:f>
        <x:v>#REF!</x:v>
      </x:c>
      <x:c r="T23" s="23" t="e">
        <x:f>#REF!+#REF!+S23-#REF!</x:f>
        <x:v>#REF!</x:v>
      </x:c>
      <x:c r="U23" s="24" t="e">
        <x:f>#REF!+#REF!+S23</x:f>
        <x:v>#REF!</x:v>
      </x:c>
    </x:row>
    <x:row r="24" spans="1:21" ht="30" customHeight="1">
      <x:c r="A24" s="18">
        <x:v>19</x:v>
      </x:c>
      <x:c r="B24" s="25" t="s">
        <x:v>31</x:v>
      </x:c>
      <x:c r="C24" s="19">
        <x:v>2</x:v>
      </x:c>
      <x:c r="D24" s="20">
        <x:v>1690000</x:v>
      </x:c>
      <x:c r="E24" s="20">
        <x:f>D24*12</x:f>
        <x:v>20280000</x:v>
      </x:c>
      <x:c r="F24" s="20">
        <x:f>D24*60%*2</x:f>
        <x:v>2028000</x:v>
      </x:c>
      <x:c r="G24" s="20">
        <x:v>30</x:v>
      </x:c>
      <x:c r="H24" s="20">
        <x:f>ROUNDDOWN(E24*1/209*1.5*G24,-1)</x:f>
        <x:v>4366500</x:v>
      </x:c>
      <x:c r="I24" s="20">
        <x:f>20000*12</x:f>
        <x:v>240000</x:v>
      </x:c>
      <x:c r="J24" s="20"/>
      <x:c r="K24" s="162">
        <x:f>E24+F24+H24+I24+J24</x:f>
        <x:v>26914500</x:v>
      </x:c>
      <x:c r="L24" s="162" t="e">
        <x:f>#REF!+120000</x:f>
        <x:v>#REF!</x:v>
      </x:c>
      <x:c r="M24" s="21" t="e">
        <x:f>ROUNDDOWN(L24*2.995%,-1)</x:f>
        <x:v>#REF!</x:v>
      </x:c>
      <x:c r="N24" s="21" t="e">
        <x:f>ROUNDDOWN(M24*6.55%,-1)</x:f>
        <x:v>#REF!</x:v>
      </x:c>
      <x:c r="O24" s="21" t="e">
        <x:f>ROUNDDOWN(L24*0.045,-1)</x:f>
        <x:v>#REF!</x:v>
      </x:c>
      <x:c r="P24" s="21" t="e">
        <x:f>ROUNDDOWN(L24*0.0056,-1)</x:f>
        <x:v>#REF!</x:v>
      </x:c>
      <x:c r="Q24" s="21" t="e">
        <x:f>ROUNDDOWN(L24*0.009,-1)</x:f>
        <x:v>#REF!</x:v>
      </x:c>
      <x:c r="R24" s="21">
        <x:f>ROUNDDOWN(K24/12,-1)</x:f>
        <x:v>2242870</x:v>
      </x:c>
      <x:c r="S24" s="21" t="e">
        <x:f>SUM(M24:R24)</x:f>
        <x:v>#REF!</x:v>
      </x:c>
      <x:c r="T24" s="23" t="e">
        <x:f>#REF!+#REF!+S24-#REF!</x:f>
        <x:v>#REF!</x:v>
      </x:c>
      <x:c r="U24" s="24" t="e">
        <x:f>#REF!+#REF!+S24</x:f>
        <x:v>#REF!</x:v>
      </x:c>
    </x:row>
    <x:row r="25" spans="1:21" ht="30" customHeight="1">
      <x:c r="A25" s="18">
        <x:v>20</x:v>
      </x:c>
      <x:c r="B25" s="25" t="s">
        <x:v>24</x:v>
      </x:c>
      <x:c r="C25" s="19">
        <x:v>6</x:v>
      </x:c>
      <x:c r="D25" s="20">
        <x:v>1964000</x:v>
      </x:c>
      <x:c r="E25" s="20">
        <x:f>D25*12</x:f>
        <x:v>23568000</x:v>
      </x:c>
      <x:c r="F25" s="20">
        <x:f>D25*60%*2</x:f>
        <x:v>2356800</x:v>
      </x:c>
      <x:c r="G25" s="20">
        <x:v>30</x:v>
      </x:c>
      <x:c r="H25" s="20">
        <x:f>ROUNDDOWN(E25*1/209*1.5*G25,-1)</x:f>
        <x:v>5074440</x:v>
      </x:c>
      <x:c r="I25" s="20"/>
      <x:c r="J25" s="20"/>
      <x:c r="K25" s="162">
        <x:f>E25+F25+H25+I25+J25</x:f>
        <x:v>30999240</x:v>
      </x:c>
      <x:c r="L25" s="162" t="e">
        <x:f>#REF!+120000</x:f>
        <x:v>#REF!</x:v>
      </x:c>
      <x:c r="M25" s="21" t="e">
        <x:f>ROUNDDOWN(L25*2.995%,-1)</x:f>
        <x:v>#REF!</x:v>
      </x:c>
      <x:c r="N25" s="21" t="e">
        <x:f>ROUNDDOWN(M25*6.55%,-1)</x:f>
        <x:v>#REF!</x:v>
      </x:c>
      <x:c r="O25" s="21" t="e">
        <x:f>ROUNDDOWN(L25*0.045,-1)</x:f>
        <x:v>#REF!</x:v>
      </x:c>
      <x:c r="P25" s="21" t="e">
        <x:f>ROUNDDOWN(L25*0.0056,-1)</x:f>
        <x:v>#REF!</x:v>
      </x:c>
      <x:c r="Q25" s="21" t="e">
        <x:f>ROUNDDOWN(L25*0.009,-1)</x:f>
        <x:v>#REF!</x:v>
      </x:c>
      <x:c r="R25" s="21">
        <x:f>ROUNDDOWN(K25/12,-1)</x:f>
        <x:v>2583270</x:v>
      </x:c>
      <x:c r="S25" s="21" t="e">
        <x:f>SUM(M25:R25)</x:f>
        <x:v>#REF!</x:v>
      </x:c>
      <x:c r="T25" s="23" t="e">
        <x:f>#REF!+#REF!+S25-#REF!</x:f>
        <x:v>#REF!</x:v>
      </x:c>
      <x:c r="U25" s="24" t="e">
        <x:f>#REF!+#REF!+S25</x:f>
        <x:v>#REF!</x:v>
      </x:c>
    </x:row>
    <x:row r="26" spans="1:21" ht="30" customHeight="1">
      <x:c r="A26" s="18">
        <x:v>21</x:v>
      </x:c>
      <x:c r="B26" s="25" t="s">
        <x:v>247</x:v>
      </x:c>
      <x:c r="C26" s="19">
        <x:v>7</x:v>
      </x:c>
      <x:c r="D26" s="20">
        <x:v>2014000</x:v>
      </x:c>
      <x:c r="E26" s="20">
        <x:f>D26*12</x:f>
        <x:v>24168000</x:v>
      </x:c>
      <x:c r="F26" s="20">
        <x:f>D26*60%*2</x:f>
        <x:v>2416800</x:v>
      </x:c>
      <x:c r="G26" s="20">
        <x:v>30</x:v>
      </x:c>
      <x:c r="H26" s="20">
        <x:f>ROUNDDOWN(E26*1/209*1.5*G26,-1)</x:f>
        <x:v>5203630</x:v>
      </x:c>
      <x:c r="I26" s="20"/>
      <x:c r="J26" s="20"/>
      <x:c r="K26" s="162">
        <x:f>E26+F26+H26+I26+J26</x:f>
        <x:v>31788430</x:v>
      </x:c>
      <x:c r="L26" s="162" t="e">
        <x:f>#REF!+120000</x:f>
        <x:v>#REF!</x:v>
      </x:c>
      <x:c r="M26" s="21" t="e">
        <x:f>ROUNDDOWN(L26*2.995%,-1)</x:f>
        <x:v>#REF!</x:v>
      </x:c>
      <x:c r="N26" s="21" t="e">
        <x:f>ROUNDDOWN(M26*6.55%,-1)</x:f>
        <x:v>#REF!</x:v>
      </x:c>
      <x:c r="O26" s="21" t="e">
        <x:f>ROUNDDOWN(L26*0.045,-1)</x:f>
        <x:v>#REF!</x:v>
      </x:c>
      <x:c r="P26" s="21" t="e">
        <x:f>ROUNDDOWN(L26*0.0056,-1)</x:f>
        <x:v>#REF!</x:v>
      </x:c>
      <x:c r="Q26" s="21" t="e">
        <x:f>ROUNDDOWN(L26*0.009,-1)</x:f>
        <x:v>#REF!</x:v>
      </x:c>
      <x:c r="R26" s="21">
        <x:f>ROUNDDOWN(K26/12,-1)</x:f>
        <x:v>2649030</x:v>
      </x:c>
      <x:c r="S26" s="21" t="e">
        <x:f>SUM(M26:R26)</x:f>
        <x:v>#REF!</x:v>
      </x:c>
      <x:c r="T26" s="23" t="e">
        <x:f>#REF!+#REF!+S26-#REF!</x:f>
        <x:v>#REF!</x:v>
      </x:c>
      <x:c r="U26" s="24" t="e">
        <x:f>#REF!+#REF!+S26</x:f>
        <x:v>#REF!</x:v>
      </x:c>
    </x:row>
    <x:row r="27" spans="1:21" ht="30" customHeight="1">
      <x:c r="A27" s="18">
        <x:v>22</x:v>
      </x:c>
      <x:c r="B27" s="25" t="s">
        <x:v>274</x:v>
      </x:c>
      <x:c r="C27" s="19">
        <x:v>2</x:v>
      </x:c>
      <x:c r="D27" s="20">
        <x:v>1690000</x:v>
      </x:c>
      <x:c r="E27" s="20">
        <x:f>D27*12</x:f>
        <x:v>20280000</x:v>
      </x:c>
      <x:c r="F27" s="20">
        <x:f>D27*60%*2</x:f>
        <x:v>2028000</x:v>
      </x:c>
      <x:c r="G27" s="20">
        <x:v>30</x:v>
      </x:c>
      <x:c r="H27" s="20">
        <x:f>ROUNDDOWN(E27*1/209*1.5*G27,-1)</x:f>
        <x:v>4366500</x:v>
      </x:c>
      <x:c r="I27" s="20"/>
      <x:c r="J27" s="20"/>
      <x:c r="K27" s="162">
        <x:f>E27+F27+H27+I27+J27</x:f>
        <x:v>26674500</x:v>
      </x:c>
      <x:c r="L27" s="162" t="e">
        <x:f>#REF!+120000</x:f>
        <x:v>#REF!</x:v>
      </x:c>
      <x:c r="M27" s="21" t="e">
        <x:f>ROUNDDOWN(L27*2.995%,-1)</x:f>
        <x:v>#REF!</x:v>
      </x:c>
      <x:c r="N27" s="21" t="e">
        <x:f>ROUNDDOWN(M27*6.55%,-1)</x:f>
        <x:v>#REF!</x:v>
      </x:c>
      <x:c r="O27" s="21" t="e">
        <x:f>ROUNDDOWN(L27*0.045,-1)</x:f>
        <x:v>#REF!</x:v>
      </x:c>
      <x:c r="P27" s="21" t="e">
        <x:f>ROUNDDOWN(L27*0.0056,-1)</x:f>
        <x:v>#REF!</x:v>
      </x:c>
      <x:c r="Q27" s="21" t="e">
        <x:f>ROUNDDOWN(L27*0.009,-1)</x:f>
        <x:v>#REF!</x:v>
      </x:c>
      <x:c r="R27" s="21">
        <x:f>ROUNDDOWN(K27/12,-1)</x:f>
        <x:v>2222870</x:v>
      </x:c>
      <x:c r="S27" s="21" t="e">
        <x:f>SUM(M27:R27)</x:f>
        <x:v>#REF!</x:v>
      </x:c>
      <x:c r="T27" s="23" t="e">
        <x:f>#REF!+#REF!+S27-#REF!</x:f>
        <x:v>#REF!</x:v>
      </x:c>
      <x:c r="U27" s="24" t="e">
        <x:f>#REF!+#REF!+S27</x:f>
        <x:v>#REF!</x:v>
      </x:c>
    </x:row>
    <x:row r="28" spans="1:21" ht="30" customHeight="1">
      <x:c r="A28" s="18">
        <x:v>23</x:v>
      </x:c>
      <x:c r="B28" s="25" t="s">
        <x:v>167</x:v>
      </x:c>
      <x:c r="C28" s="19">
        <x:v>2</x:v>
      </x:c>
      <x:c r="D28" s="20">
        <x:v>1690000</x:v>
      </x:c>
      <x:c r="E28" s="20">
        <x:f>D28*12</x:f>
        <x:v>20280000</x:v>
      </x:c>
      <x:c r="F28" s="20">
        <x:f>D28*60%*2</x:f>
        <x:v>2028000</x:v>
      </x:c>
      <x:c r="G28" s="20">
        <x:v>30</x:v>
      </x:c>
      <x:c r="H28" s="20">
        <x:f>ROUNDDOWN(E28*1/209*1.5*G28,-1)</x:f>
        <x:v>4366500</x:v>
      </x:c>
      <x:c r="I28" s="20"/>
      <x:c r="J28" s="20"/>
      <x:c r="K28" s="162">
        <x:f>E28+F28+H28+I28+J28</x:f>
        <x:v>26674500</x:v>
      </x:c>
      <x:c r="L28" s="162" t="e">
        <x:f>#REF!+120000</x:f>
        <x:v>#REF!</x:v>
      </x:c>
      <x:c r="M28" s="21" t="e">
        <x:f>ROUNDDOWN(L28*2.995%,-1)</x:f>
        <x:v>#REF!</x:v>
      </x:c>
      <x:c r="N28" s="21" t="e">
        <x:f>ROUNDDOWN(M28*6.55%,-1)</x:f>
        <x:v>#REF!</x:v>
      </x:c>
      <x:c r="O28" s="21" t="e">
        <x:f>ROUNDDOWN(L28*0.045,-1)</x:f>
        <x:v>#REF!</x:v>
      </x:c>
      <x:c r="P28" s="21" t="e">
        <x:f>ROUNDDOWN(L28*0.0056,-1)</x:f>
        <x:v>#REF!</x:v>
      </x:c>
      <x:c r="Q28" s="21" t="e">
        <x:f>ROUNDDOWN(L28*0.009,-1)</x:f>
        <x:v>#REF!</x:v>
      </x:c>
      <x:c r="R28" s="21">
        <x:f>ROUNDDOWN(K28/12,-1)</x:f>
        <x:v>2222870</x:v>
      </x:c>
      <x:c r="S28" s="21" t="e">
        <x:f>SUM(M28:R28)</x:f>
        <x:v>#REF!</x:v>
      </x:c>
      <x:c r="T28" s="23" t="e">
        <x:f>#REF!+#REF!+S28-#REF!</x:f>
        <x:v>#REF!</x:v>
      </x:c>
      <x:c r="U28" s="24" t="e">
        <x:f>#REF!+#REF!+S28</x:f>
        <x:v>#REF!</x:v>
      </x:c>
    </x:row>
    <x:row r="29" spans="1:21" ht="30" customHeight="1">
      <x:c r="A29" s="18">
        <x:v>24</x:v>
      </x:c>
      <x:c r="B29" s="25" t="s">
        <x:v>166</x:v>
      </x:c>
      <x:c r="C29" s="19">
        <x:v>7</x:v>
      </x:c>
      <x:c r="D29" s="20">
        <x:v>2014000</x:v>
      </x:c>
      <x:c r="E29" s="20">
        <x:f>D29*12</x:f>
        <x:v>24168000</x:v>
      </x:c>
      <x:c r="F29" s="20">
        <x:f>D29*60%*2</x:f>
        <x:v>2416800</x:v>
      </x:c>
      <x:c r="G29" s="20">
        <x:v>30</x:v>
      </x:c>
      <x:c r="H29" s="20">
        <x:f>ROUNDDOWN(E29*1/209*1.5*G29,-1)</x:f>
        <x:v>5203630</x:v>
      </x:c>
      <x:c r="I29" s="20"/>
      <x:c r="J29" s="20"/>
      <x:c r="K29" s="162">
        <x:f>E29+F29+H29+I29+J29</x:f>
        <x:v>31788430</x:v>
      </x:c>
      <x:c r="L29" s="162" t="e">
        <x:f>#REF!+120000</x:f>
        <x:v>#REF!</x:v>
      </x:c>
      <x:c r="M29" s="21" t="e">
        <x:f>ROUNDDOWN(L29*2.995%,-1)</x:f>
        <x:v>#REF!</x:v>
      </x:c>
      <x:c r="N29" s="21" t="e">
        <x:f>ROUNDDOWN(M29*6.55%,-1)</x:f>
        <x:v>#REF!</x:v>
      </x:c>
      <x:c r="O29" s="21" t="e">
        <x:f>ROUNDDOWN(L29*0.045,-1)</x:f>
        <x:v>#REF!</x:v>
      </x:c>
      <x:c r="P29" s="21" t="e">
        <x:f>ROUNDDOWN(L29*0.0056,-1)</x:f>
        <x:v>#REF!</x:v>
      </x:c>
      <x:c r="Q29" s="21" t="e">
        <x:f>ROUNDDOWN(L29*0.009,-1)</x:f>
        <x:v>#REF!</x:v>
      </x:c>
      <x:c r="R29" s="21">
        <x:f>ROUNDDOWN(K29/12,-1)</x:f>
        <x:v>2649030</x:v>
      </x:c>
      <x:c r="S29" s="21" t="e">
        <x:f>SUM(M29:R29)</x:f>
        <x:v>#REF!</x:v>
      </x:c>
      <x:c r="T29" s="23" t="e">
        <x:f>#REF!+#REF!+S29-#REF!</x:f>
        <x:v>#REF!</x:v>
      </x:c>
      <x:c r="U29" s="24" t="e">
        <x:f>#REF!+#REF!+S29</x:f>
        <x:v>#REF!</x:v>
      </x:c>
    </x:row>
    <x:row r="30" spans="1:21" ht="30" customHeight="1">
      <x:c r="A30" s="18">
        <x:v>25</x:v>
      </x:c>
      <x:c r="B30" s="25" t="s">
        <x:v>260</x:v>
      </x:c>
      <x:c r="C30" s="19">
        <x:v>1</x:v>
      </x:c>
      <x:c r="D30" s="20">
        <x:v>1799000</x:v>
      </x:c>
      <x:c r="E30" s="20">
        <x:f>D30*12</x:f>
        <x:v>21588000</x:v>
      </x:c>
      <x:c r="F30" s="20">
        <x:f>D30*60%*2</x:f>
        <x:v>2158800</x:v>
      </x:c>
      <x:c r="G30" s="20">
        <x:v>30</x:v>
      </x:c>
      <x:c r="H30" s="20">
        <x:f>ROUNDDOWN(E30*1/209*1.5*G30,-1)</x:f>
        <x:v>4648130</x:v>
      </x:c>
      <x:c r="I30" s="20">
        <x:f>20000*12</x:f>
        <x:v>240000</x:v>
      </x:c>
      <x:c r="J30" s="20"/>
      <x:c r="K30" s="162">
        <x:f>E30+F30+H30+I30+J30</x:f>
        <x:v>28634930</x:v>
      </x:c>
      <x:c r="L30" s="162" t="e">
        <x:f>#REF!+120000</x:f>
        <x:v>#REF!</x:v>
      </x:c>
      <x:c r="M30" s="21" t="e">
        <x:f>ROUNDDOWN(L30*2.995%,-1)</x:f>
        <x:v>#REF!</x:v>
      </x:c>
      <x:c r="N30" s="21" t="e">
        <x:f>ROUNDDOWN(M30*6.55%,-1)</x:f>
        <x:v>#REF!</x:v>
      </x:c>
      <x:c r="O30" s="21" t="e">
        <x:f>ROUNDDOWN(L30*0.045,-1)</x:f>
        <x:v>#REF!</x:v>
      </x:c>
      <x:c r="P30" s="21" t="e">
        <x:f>ROUNDDOWN(L30*0.0056,-1)</x:f>
        <x:v>#REF!</x:v>
      </x:c>
      <x:c r="Q30" s="21" t="e">
        <x:f>ROUNDDOWN(L30*0.009,-1)</x:f>
        <x:v>#REF!</x:v>
      </x:c>
      <x:c r="R30" s="21">
        <x:f>ROUNDDOWN(K30/12,-1)</x:f>
        <x:v>2386240</x:v>
      </x:c>
      <x:c r="S30" s="21" t="e">
        <x:f>SUM(M30:R30)</x:f>
        <x:v>#REF!</x:v>
      </x:c>
      <x:c r="T30" s="23" t="e">
        <x:f>#REF!+#REF!+S30-#REF!</x:f>
        <x:v>#REF!</x:v>
      </x:c>
      <x:c r="U30" s="24" t="e">
        <x:f>#REF!+#REF!+S30</x:f>
        <x:v>#REF!</x:v>
      </x:c>
    </x:row>
    <x:row r="31" spans="1:21" customFormat="1" ht="30" customHeight="1">
      <x:c r="A31" s="18">
        <x:v>26</x:v>
      </x:c>
      <x:c r="B31" s="25" t="s">
        <x:v>262</x:v>
      </x:c>
      <x:c r="C31" s="19">
        <x:v>9</x:v>
      </x:c>
      <x:c r="D31" s="20">
        <x:v>2165000</x:v>
      </x:c>
      <x:c r="E31" s="20">
        <x:f>D31*12</x:f>
        <x:v>25980000</x:v>
      </x:c>
      <x:c r="F31" s="20">
        <x:f>D31*60%*2</x:f>
        <x:v>2598000</x:v>
      </x:c>
      <x:c r="G31" s="20">
        <x:v>30</x:v>
      </x:c>
      <x:c r="H31" s="20">
        <x:f>ROUNDDOWN(E31*1/209*1.5*G31,-1)</x:f>
        <x:v>5593770</x:v>
      </x:c>
      <x:c r="I31" s="20"/>
      <x:c r="J31" s="20"/>
      <x:c r="K31" s="162">
        <x:f>E31+F31+H31+I31+J31</x:f>
        <x:v>34171770</x:v>
      </x:c>
      <x:c r="L31" s="162"/>
      <x:c r="M31" s="21"/>
      <x:c r="N31" s="21"/>
      <x:c r="O31" s="21"/>
      <x:c r="P31" s="21"/>
      <x:c r="Q31" s="21"/>
      <x:c r="R31" s="21"/>
      <x:c r="S31" s="21"/>
      <x:c r="T31" s="23"/>
      <x:c r="U31" s="24"/>
    </x:row>
    <x:row r="32" spans="1:21" ht="30" customHeight="1">
      <x:c r="A32" s="18">
        <x:v>27</x:v>
      </x:c>
      <x:c r="B32" s="18" t="s">
        <x:v>267</x:v>
      </x:c>
      <x:c r="C32" s="19">
        <x:v>7</x:v>
      </x:c>
      <x:c r="D32" s="20">
        <x:v>1025000</x:v>
      </x:c>
      <x:c r="E32" s="20">
        <x:f>D32*12</x:f>
        <x:v>12300000</x:v>
      </x:c>
      <x:c r="F32" s="20">
        <x:f>D32*60%*2</x:f>
        <x:v>1230000</x:v>
      </x:c>
      <x:c r="G32" s="20">
        <x:v>30</x:v>
      </x:c>
      <x:c r="H32" s="20">
        <x:f>ROUNDDOWN(E32*1/209*1.5*G32,-1)</x:f>
        <x:v>2648320</x:v>
      </x:c>
      <x:c r="I32" s="20">
        <x:f>60000*12</x:f>
        <x:v>720000</x:v>
      </x:c>
      <x:c r="J32" s="20"/>
      <x:c r="K32" s="162">
        <x:f>E32+F32+H32+I32+J32</x:f>
        <x:v>16898320</x:v>
      </x:c>
      <x:c r="L32" s="162" t="e">
        <x:f>#REF!+120000</x:f>
        <x:v>#REF!</x:v>
      </x:c>
      <x:c r="M32" s="21" t="e">
        <x:f>ROUNDDOWN(L32*2.995%,-1)</x:f>
        <x:v>#REF!</x:v>
      </x:c>
      <x:c r="N32" s="21" t="e">
        <x:f>ROUNDDOWN(M32*6.55%,-1)</x:f>
        <x:v>#REF!</x:v>
      </x:c>
      <x:c r="O32" s="21" t="e">
        <x:f>ROUNDDOWN(L32*0.045,-1)</x:f>
        <x:v>#REF!</x:v>
      </x:c>
      <x:c r="P32" s="21" t="e">
        <x:f>ROUNDDOWN(L32*0.0056,-1)</x:f>
        <x:v>#REF!</x:v>
      </x:c>
      <x:c r="Q32" s="21" t="e">
        <x:f>ROUNDDOWN(L32*0.009,-1)</x:f>
        <x:v>#REF!</x:v>
      </x:c>
      <x:c r="R32" s="21">
        <x:f>ROUNDDOWN(K32/12,-1)</x:f>
        <x:v>1408190</x:v>
      </x:c>
      <x:c r="S32" s="21" t="e">
        <x:f>SUM(M32:R32)</x:f>
        <x:v>#REF!</x:v>
      </x:c>
      <x:c r="T32" s="23" t="e">
        <x:f>#REF!+#REF!+S32-#REF!</x:f>
        <x:v>#REF!</x:v>
      </x:c>
      <x:c r="U32" s="24" t="e">
        <x:f>#REF!+#REF!+S32</x:f>
        <x:v>#REF!</x:v>
      </x:c>
    </x:row>
    <x:row r="33" spans="1:21" ht="30" customHeight="1">
      <x:c r="A33" s="18">
        <x:v>28</x:v>
      </x:c>
      <x:c r="B33" s="18" t="s">
        <x:v>271</x:v>
      </x:c>
      <x:c r="C33" s="19">
        <x:v>3</x:v>
      </x:c>
      <x:c r="D33" s="20">
        <x:v>871000</x:v>
      </x:c>
      <x:c r="E33" s="20">
        <x:f>D33*12</x:f>
        <x:v>10452000</x:v>
      </x:c>
      <x:c r="F33" s="20">
        <x:f>D33*60%*2</x:f>
        <x:v>1045200</x:v>
      </x:c>
      <x:c r="G33" s="26">
        <x:v>30</x:v>
      </x:c>
      <x:c r="H33" s="20">
        <x:f>ROUNDDOWN(E33*1/209*1.5*G33,-1)</x:f>
        <x:v>2250430</x:v>
      </x:c>
      <x:c r="I33" s="20"/>
      <x:c r="J33" s="20"/>
      <x:c r="K33" s="162">
        <x:f>E33+F33+H33+I33+J33</x:f>
        <x:v>13747630</x:v>
      </x:c>
      <x:c r="L33" s="162" t="e">
        <x:f>#REF!+120000</x:f>
        <x:v>#REF!</x:v>
      </x:c>
      <x:c r="M33" s="21" t="e">
        <x:f>ROUNDDOWN(L33*2.995%,-1)</x:f>
        <x:v>#REF!</x:v>
      </x:c>
      <x:c r="N33" s="21" t="e">
        <x:f>ROUNDDOWN(M33*6.55%,-1)</x:f>
        <x:v>#REF!</x:v>
      </x:c>
      <x:c r="O33" s="21" t="e">
        <x:f>ROUNDDOWN(L33*0.045,-1)</x:f>
        <x:v>#REF!</x:v>
      </x:c>
      <x:c r="P33" s="21" t="e">
        <x:f>ROUNDDOWN(L33*0.0056,-1)</x:f>
        <x:v>#REF!</x:v>
      </x:c>
      <x:c r="Q33" s="21" t="e">
        <x:f>ROUNDDOWN(L33*0.009,-1)</x:f>
        <x:v>#REF!</x:v>
      </x:c>
      <x:c r="R33" s="21">
        <x:f>ROUNDDOWN(K33/12,-1)</x:f>
        <x:v>1145630</x:v>
      </x:c>
      <x:c r="S33" s="21" t="e">
        <x:f>SUM(M33:R33)</x:f>
        <x:v>#REF!</x:v>
      </x:c>
      <x:c r="T33" s="23" t="e">
        <x:f>#REF!+#REF!+S33-#REF!</x:f>
        <x:v>#REF!</x:v>
      </x:c>
      <x:c r="U33" s="24" t="e">
        <x:f>#REF!+#REF!+S33</x:f>
        <x:v>#REF!</x:v>
      </x:c>
    </x:row>
    <x:row r="34" spans="1:21" ht="30" customHeight="1">
      <x:c r="A34" s="18">
        <x:v>29</x:v>
      </x:c>
      <x:c r="B34" s="27" t="s">
        <x:v>52</x:v>
      </x:c>
      <x:c r="C34" s="19">
        <x:v>5</x:v>
      </x:c>
      <x:c r="D34" s="20">
        <x:v>963000</x:v>
      </x:c>
      <x:c r="E34" s="20">
        <x:f>D34*12</x:f>
        <x:v>11556000</x:v>
      </x:c>
      <x:c r="F34" s="20">
        <x:f>D34*60%*2</x:f>
        <x:v>1155600</x:v>
      </x:c>
      <x:c r="G34" s="20">
        <x:v>8</x:v>
      </x:c>
      <x:c r="H34" s="20">
        <x:f>ROUNDDOWN(E34*1/209*1.5*G34,-1)</x:f>
        <x:v>663500</x:v>
      </x:c>
      <x:c r="I34" s="20">
        <x:f>40000*12</x:f>
        <x:v>480000</x:v>
      </x:c>
      <x:c r="J34" s="20">
        <x:f>30000*12</x:f>
        <x:v>360000</x:v>
      </x:c>
      <x:c r="K34" s="162">
        <x:f>E34+F34+H34+I34+J34</x:f>
        <x:v>14215100</x:v>
      </x:c>
      <x:c r="L34" s="162" t="e">
        <x:f>#REF!+120000</x:f>
        <x:v>#REF!</x:v>
      </x:c>
      <x:c r="M34" s="21" t="e">
        <x:f>ROUNDDOWN(L34*2.995%,-1)</x:f>
        <x:v>#REF!</x:v>
      </x:c>
      <x:c r="N34" s="21" t="e">
        <x:f>ROUNDDOWN(M34*6.55%,-1)</x:f>
        <x:v>#REF!</x:v>
      </x:c>
      <x:c r="O34" s="21" t="e">
        <x:f>ROUNDDOWN(L34*0.045,-1)</x:f>
        <x:v>#REF!</x:v>
      </x:c>
      <x:c r="P34" s="21" t="e">
        <x:f>ROUNDDOWN(L34*0.0056,-1)</x:f>
        <x:v>#REF!</x:v>
      </x:c>
      <x:c r="Q34" s="21" t="e">
        <x:f>ROUNDDOWN(L34*0.009,-1)</x:f>
        <x:v>#REF!</x:v>
      </x:c>
      <x:c r="R34" s="21">
        <x:f>ROUNDDOWN(K34/12,-1)</x:f>
        <x:v>1184590</x:v>
      </x:c>
      <x:c r="S34" s="21" t="e">
        <x:f>SUM(M34:R34)</x:f>
        <x:v>#REF!</x:v>
      </x:c>
      <x:c r="T34" s="23" t="e">
        <x:f>#REF!+#REF!+S34-#REF!</x:f>
        <x:v>#REF!</x:v>
      </x:c>
      <x:c r="U34" s="24" t="e">
        <x:f>#REF!+#REF!+S34</x:f>
        <x:v>#REF!</x:v>
      </x:c>
    </x:row>
    <x:row r="35" spans="4:12">
      <x:c r="D35" s="28"/>
      <x:c r="E35" s="28"/>
      <x:c r="F35" s="28"/>
      <x:c r="G35" s="29"/>
      <x:c r="H35" s="28"/>
      <x:c r="I35" s="28"/>
      <x:c r="J35" s="28"/>
      <x:c r="K35" s="28"/>
      <x:c r="L35" s="28"/>
    </x:row>
    <x:row r="36" spans="4:12">
      <x:c r="D36" s="10"/>
      <x:c r="E36" s="10"/>
      <x:c r="F36" s="10"/>
      <x:c r="G36" s="30"/>
      <x:c r="H36" s="10"/>
      <x:c r="I36" s="10"/>
      <x:c r="J36" s="10"/>
      <x:c r="K36" s="10"/>
      <x:c r="L36" s="10"/>
    </x:row>
  </x:sheetData>
  <x:mergeCells count="15">
    <x:mergeCell ref="B3:B5"/>
    <x:mergeCell ref="D3:E4"/>
    <x:mergeCell ref="C3:C5"/>
    <x:mergeCell ref="L3:L4"/>
    <x:mergeCell ref="A1:T1"/>
    <x:mergeCell ref="A2:B2"/>
    <x:mergeCell ref="A3:A5"/>
    <x:mergeCell ref="U3:U4"/>
    <x:mergeCell ref="F3:F4"/>
    <x:mergeCell ref="K3:K4"/>
    <x:mergeCell ref="M3:S3"/>
    <x:mergeCell ref="T3:T4"/>
    <x:mergeCell ref="G3:H3"/>
    <x:mergeCell ref="I3:I4"/>
    <x:mergeCell ref="J3:J4"/>
  </x:mergeCells>
  <x:printOptions horizontalCentered="1" verticalCentered="1" headings="0" gridLines="0" gridLinesSet="1"/>
  <x:pageMargins left="0.23555555939674377" right="0.23555555939674377" top="0.74750000238418579" bottom="0.74750000238418579" header="0.31402778625488281" footer="0.31402778625488281"/>
  <x:pageSetup paperSize="9" scale="66" firstPageNumber="1" fitToWidth="1" fitToHeight="1" orientation="portrait" usePrinterDefaults="1" blackAndWhite="0" draft="0" useFirstPageNumber="0" horizontalDpi="600" verticalDpi="600" copies="1"/>
  <x:legacy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S39"/>
  <x:sheetViews>
    <x:sheetView topLeftCell="A1" zoomScaleNormal="100" workbookViewId="0">
      <x:selection activeCell="S6" activeCellId="0" sqref="S6:S6"/>
    </x:sheetView>
  </x:sheetViews>
  <x:sheetFormatPr defaultColWidth="8.88671875" defaultRowHeight="16.399999999999999"/>
  <x:cols>
    <x:col min="1" max="1" width="8" style="8" customWidth="1"/>
    <x:col min="2" max="2" width="19.125" style="8" customWidth="1"/>
    <x:col min="3" max="3" width="7.75" style="8" customWidth="1"/>
    <x:col min="4" max="4" width="14.5" hidden="1" customWidth="1"/>
    <x:col min="5" max="5" width="15.75" hidden="1" customWidth="1"/>
    <x:col min="6" max="6" width="15.125" hidden="1" customWidth="1"/>
    <x:col min="7" max="7" width="7.75" style="11" hidden="1" customWidth="1"/>
    <x:col min="8" max="8" width="16.125" hidden="1" customWidth="1"/>
    <x:col min="9" max="10" width="13.25" hidden="1" customWidth="1"/>
    <x:col min="11" max="11" width="15.75" hidden="1" bestFit="1" customWidth="1"/>
    <x:col min="12" max="12" width="15.75" bestFit="1" customWidth="1"/>
    <x:col min="13" max="18" width="15.625" customWidth="1"/>
    <x:col min="19" max="19" width="15.75" customWidth="1"/>
    <x:col min="245" max="245" width="6" customWidth="1"/>
    <x:col min="246" max="246" width="10" customWidth="1"/>
    <x:col min="247" max="247" width="17.375" customWidth="1"/>
    <x:col min="248" max="248" width="6.375" customWidth="1"/>
    <x:col min="249" max="249" width="6.5" customWidth="1"/>
    <x:col min="250" max="250" width="6.25" customWidth="1"/>
    <x:col min="251" max="265" width="0" hidden="1" customWidth="1"/>
    <x:col min="266" max="266" width="14.25" customWidth="1"/>
    <x:col min="267" max="267" width="12.625" customWidth="1"/>
    <x:col min="268" max="268" width="14.375" customWidth="1"/>
    <x:col min="269" max="269" width="13" customWidth="1"/>
    <x:col min="270" max="270" width="12.625" customWidth="1"/>
    <x:col min="271" max="271" width="15.625" customWidth="1"/>
    <x:col min="272" max="272" width="15.75" customWidth="1"/>
    <x:col min="273" max="274" width="0" hidden="1" customWidth="1"/>
    <x:col min="501" max="501" width="6" customWidth="1"/>
    <x:col min="502" max="502" width="10" customWidth="1"/>
    <x:col min="503" max="503" width="17.375" customWidth="1"/>
    <x:col min="504" max="504" width="6.375" customWidth="1"/>
    <x:col min="505" max="505" width="6.5" customWidth="1"/>
    <x:col min="506" max="506" width="6.25" customWidth="1"/>
    <x:col min="507" max="521" width="0" hidden="1" customWidth="1"/>
    <x:col min="522" max="522" width="14.25" customWidth="1"/>
    <x:col min="523" max="523" width="12.625" customWidth="1"/>
    <x:col min="524" max="524" width="14.375" customWidth="1"/>
    <x:col min="525" max="525" width="13" customWidth="1"/>
    <x:col min="526" max="526" width="12.625" customWidth="1"/>
    <x:col min="527" max="527" width="15.625" customWidth="1"/>
    <x:col min="528" max="528" width="15.75" customWidth="1"/>
    <x:col min="529" max="530" width="0" hidden="1" customWidth="1"/>
    <x:col min="757" max="757" width="6" customWidth="1"/>
    <x:col min="758" max="758" width="10" customWidth="1"/>
    <x:col min="759" max="759" width="17.375" customWidth="1"/>
    <x:col min="760" max="760" width="6.375" customWidth="1"/>
    <x:col min="761" max="761" width="6.5" customWidth="1"/>
    <x:col min="762" max="762" width="6.25" customWidth="1"/>
    <x:col min="763" max="777" width="0" hidden="1" customWidth="1"/>
    <x:col min="778" max="778" width="14.25" customWidth="1"/>
    <x:col min="779" max="779" width="12.625" customWidth="1"/>
    <x:col min="780" max="780" width="14.375" customWidth="1"/>
    <x:col min="781" max="781" width="13" customWidth="1"/>
    <x:col min="782" max="782" width="12.625" customWidth="1"/>
    <x:col min="783" max="783" width="15.625" customWidth="1"/>
    <x:col min="784" max="784" width="15.75" customWidth="1"/>
    <x:col min="785" max="786" width="0" hidden="1" customWidth="1"/>
    <x:col min="1013" max="1013" width="6" customWidth="1"/>
    <x:col min="1014" max="1014" width="10" customWidth="1"/>
    <x:col min="1015" max="1015" width="17.375" customWidth="1"/>
    <x:col min="1016" max="1016" width="6.375" customWidth="1"/>
    <x:col min="1017" max="1017" width="6.5" customWidth="1"/>
    <x:col min="1018" max="1018" width="6.25" customWidth="1"/>
    <x:col min="1019" max="1033" width="0" hidden="1" customWidth="1"/>
    <x:col min="1034" max="1034" width="14.25" customWidth="1"/>
    <x:col min="1035" max="1035" width="12.625" customWidth="1"/>
    <x:col min="1036" max="1036" width="14.375" customWidth="1"/>
    <x:col min="1037" max="1037" width="13" customWidth="1"/>
    <x:col min="1038" max="1038" width="12.625" customWidth="1"/>
    <x:col min="1039" max="1039" width="15.625" customWidth="1"/>
    <x:col min="1040" max="1040" width="15.75" customWidth="1"/>
    <x:col min="1041" max="1042" width="0" hidden="1" customWidth="1"/>
    <x:col min="1269" max="1269" width="6" customWidth="1"/>
    <x:col min="1270" max="1270" width="10" customWidth="1"/>
    <x:col min="1271" max="1271" width="17.375" customWidth="1"/>
    <x:col min="1272" max="1272" width="6.375" customWidth="1"/>
    <x:col min="1273" max="1273" width="6.5" customWidth="1"/>
    <x:col min="1274" max="1274" width="6.25" customWidth="1"/>
    <x:col min="1275" max="1289" width="0" hidden="1" customWidth="1"/>
    <x:col min="1290" max="1290" width="14.25" customWidth="1"/>
    <x:col min="1291" max="1291" width="12.625" customWidth="1"/>
    <x:col min="1292" max="1292" width="14.375" customWidth="1"/>
    <x:col min="1293" max="1293" width="13" customWidth="1"/>
    <x:col min="1294" max="1294" width="12.625" customWidth="1"/>
    <x:col min="1295" max="1295" width="15.625" customWidth="1"/>
    <x:col min="1296" max="1296" width="15.75" customWidth="1"/>
    <x:col min="1297" max="1298" width="0" hidden="1" customWidth="1"/>
    <x:col min="1525" max="1525" width="6" customWidth="1"/>
    <x:col min="1526" max="1526" width="10" customWidth="1"/>
    <x:col min="1527" max="1527" width="17.375" customWidth="1"/>
    <x:col min="1528" max="1528" width="6.375" customWidth="1"/>
    <x:col min="1529" max="1529" width="6.5" customWidth="1"/>
    <x:col min="1530" max="1530" width="6.25" customWidth="1"/>
    <x:col min="1531" max="1545" width="0" hidden="1" customWidth="1"/>
    <x:col min="1546" max="1546" width="14.25" customWidth="1"/>
    <x:col min="1547" max="1547" width="12.625" customWidth="1"/>
    <x:col min="1548" max="1548" width="14.375" customWidth="1"/>
    <x:col min="1549" max="1549" width="13" customWidth="1"/>
    <x:col min="1550" max="1550" width="12.625" customWidth="1"/>
    <x:col min="1551" max="1551" width="15.625" customWidth="1"/>
    <x:col min="1552" max="1552" width="15.75" customWidth="1"/>
    <x:col min="1553" max="1554" width="0" hidden="1" customWidth="1"/>
    <x:col min="1781" max="1781" width="6" customWidth="1"/>
    <x:col min="1782" max="1782" width="10" customWidth="1"/>
    <x:col min="1783" max="1783" width="17.375" customWidth="1"/>
    <x:col min="1784" max="1784" width="6.375" customWidth="1"/>
    <x:col min="1785" max="1785" width="6.5" customWidth="1"/>
    <x:col min="1786" max="1786" width="6.25" customWidth="1"/>
    <x:col min="1787" max="1801" width="0" hidden="1" customWidth="1"/>
    <x:col min="1802" max="1802" width="14.25" customWidth="1"/>
    <x:col min="1803" max="1803" width="12.625" customWidth="1"/>
    <x:col min="1804" max="1804" width="14.375" customWidth="1"/>
    <x:col min="1805" max="1805" width="13" customWidth="1"/>
    <x:col min="1806" max="1806" width="12.625" customWidth="1"/>
    <x:col min="1807" max="1807" width="15.625" customWidth="1"/>
    <x:col min="1808" max="1808" width="15.75" customWidth="1"/>
    <x:col min="1809" max="1810" width="0" hidden="1" customWidth="1"/>
    <x:col min="2037" max="2037" width="6" customWidth="1"/>
    <x:col min="2038" max="2038" width="10" customWidth="1"/>
    <x:col min="2039" max="2039" width="17.375" customWidth="1"/>
    <x:col min="2040" max="2040" width="6.375" customWidth="1"/>
    <x:col min="2041" max="2041" width="6.5" customWidth="1"/>
    <x:col min="2042" max="2042" width="6.25" customWidth="1"/>
    <x:col min="2043" max="2057" width="0" hidden="1" customWidth="1"/>
    <x:col min="2058" max="2058" width="14.25" customWidth="1"/>
    <x:col min="2059" max="2059" width="12.625" customWidth="1"/>
    <x:col min="2060" max="2060" width="14.375" customWidth="1"/>
    <x:col min="2061" max="2061" width="13" customWidth="1"/>
    <x:col min="2062" max="2062" width="12.625" customWidth="1"/>
    <x:col min="2063" max="2063" width="15.625" customWidth="1"/>
    <x:col min="2064" max="2064" width="15.75" customWidth="1"/>
    <x:col min="2065" max="2066" width="0" hidden="1" customWidth="1"/>
    <x:col min="2293" max="2293" width="6" customWidth="1"/>
    <x:col min="2294" max="2294" width="10" customWidth="1"/>
    <x:col min="2295" max="2295" width="17.375" customWidth="1"/>
    <x:col min="2296" max="2296" width="6.375" customWidth="1"/>
    <x:col min="2297" max="2297" width="6.5" customWidth="1"/>
    <x:col min="2298" max="2298" width="6.25" customWidth="1"/>
    <x:col min="2299" max="2313" width="0" hidden="1" customWidth="1"/>
    <x:col min="2314" max="2314" width="14.25" customWidth="1"/>
    <x:col min="2315" max="2315" width="12.625" customWidth="1"/>
    <x:col min="2316" max="2316" width="14.375" customWidth="1"/>
    <x:col min="2317" max="2317" width="13" customWidth="1"/>
    <x:col min="2318" max="2318" width="12.625" customWidth="1"/>
    <x:col min="2319" max="2319" width="15.625" customWidth="1"/>
    <x:col min="2320" max="2320" width="15.75" customWidth="1"/>
    <x:col min="2321" max="2322" width="0" hidden="1" customWidth="1"/>
    <x:col min="2549" max="2549" width="6" customWidth="1"/>
    <x:col min="2550" max="2550" width="10" customWidth="1"/>
    <x:col min="2551" max="2551" width="17.375" customWidth="1"/>
    <x:col min="2552" max="2552" width="6.375" customWidth="1"/>
    <x:col min="2553" max="2553" width="6.5" customWidth="1"/>
    <x:col min="2554" max="2554" width="6.25" customWidth="1"/>
    <x:col min="2555" max="2569" width="0" hidden="1" customWidth="1"/>
    <x:col min="2570" max="2570" width="14.25" customWidth="1"/>
    <x:col min="2571" max="2571" width="12.625" customWidth="1"/>
    <x:col min="2572" max="2572" width="14.375" customWidth="1"/>
    <x:col min="2573" max="2573" width="13" customWidth="1"/>
    <x:col min="2574" max="2574" width="12.625" customWidth="1"/>
    <x:col min="2575" max="2575" width="15.625" customWidth="1"/>
    <x:col min="2576" max="2576" width="15.75" customWidth="1"/>
    <x:col min="2577" max="2578" width="0" hidden="1" customWidth="1"/>
    <x:col min="2805" max="2805" width="6" customWidth="1"/>
    <x:col min="2806" max="2806" width="10" customWidth="1"/>
    <x:col min="2807" max="2807" width="17.375" customWidth="1"/>
    <x:col min="2808" max="2808" width="6.375" customWidth="1"/>
    <x:col min="2809" max="2809" width="6.5" customWidth="1"/>
    <x:col min="2810" max="2810" width="6.25" customWidth="1"/>
    <x:col min="2811" max="2825" width="0" hidden="1" customWidth="1"/>
    <x:col min="2826" max="2826" width="14.25" customWidth="1"/>
    <x:col min="2827" max="2827" width="12.625" customWidth="1"/>
    <x:col min="2828" max="2828" width="14.375" customWidth="1"/>
    <x:col min="2829" max="2829" width="13" customWidth="1"/>
    <x:col min="2830" max="2830" width="12.625" customWidth="1"/>
    <x:col min="2831" max="2831" width="15.625" customWidth="1"/>
    <x:col min="2832" max="2832" width="15.75" customWidth="1"/>
    <x:col min="2833" max="2834" width="0" hidden="1" customWidth="1"/>
    <x:col min="3061" max="3061" width="6" customWidth="1"/>
    <x:col min="3062" max="3062" width="10" customWidth="1"/>
    <x:col min="3063" max="3063" width="17.375" customWidth="1"/>
    <x:col min="3064" max="3064" width="6.375" customWidth="1"/>
    <x:col min="3065" max="3065" width="6.5" customWidth="1"/>
    <x:col min="3066" max="3066" width="6.25" customWidth="1"/>
    <x:col min="3067" max="3081" width="0" hidden="1" customWidth="1"/>
    <x:col min="3082" max="3082" width="14.25" customWidth="1"/>
    <x:col min="3083" max="3083" width="12.625" customWidth="1"/>
    <x:col min="3084" max="3084" width="14.375" customWidth="1"/>
    <x:col min="3085" max="3085" width="13" customWidth="1"/>
    <x:col min="3086" max="3086" width="12.625" customWidth="1"/>
    <x:col min="3087" max="3087" width="15.625" customWidth="1"/>
    <x:col min="3088" max="3088" width="15.75" customWidth="1"/>
    <x:col min="3089" max="3090" width="0" hidden="1" customWidth="1"/>
    <x:col min="3317" max="3317" width="6" customWidth="1"/>
    <x:col min="3318" max="3318" width="10" customWidth="1"/>
    <x:col min="3319" max="3319" width="17.375" customWidth="1"/>
    <x:col min="3320" max="3320" width="6.375" customWidth="1"/>
    <x:col min="3321" max="3321" width="6.5" customWidth="1"/>
    <x:col min="3322" max="3322" width="6.25" customWidth="1"/>
    <x:col min="3323" max="3337" width="0" hidden="1" customWidth="1"/>
    <x:col min="3338" max="3338" width="14.25" customWidth="1"/>
    <x:col min="3339" max="3339" width="12.625" customWidth="1"/>
    <x:col min="3340" max="3340" width="14.375" customWidth="1"/>
    <x:col min="3341" max="3341" width="13" customWidth="1"/>
    <x:col min="3342" max="3342" width="12.625" customWidth="1"/>
    <x:col min="3343" max="3343" width="15.625" customWidth="1"/>
    <x:col min="3344" max="3344" width="15.75" customWidth="1"/>
    <x:col min="3345" max="3346" width="0" hidden="1" customWidth="1"/>
    <x:col min="3573" max="3573" width="6" customWidth="1"/>
    <x:col min="3574" max="3574" width="10" customWidth="1"/>
    <x:col min="3575" max="3575" width="17.375" customWidth="1"/>
    <x:col min="3576" max="3576" width="6.375" customWidth="1"/>
    <x:col min="3577" max="3577" width="6.5" customWidth="1"/>
    <x:col min="3578" max="3578" width="6.25" customWidth="1"/>
    <x:col min="3579" max="3593" width="0" hidden="1" customWidth="1"/>
    <x:col min="3594" max="3594" width="14.25" customWidth="1"/>
    <x:col min="3595" max="3595" width="12.625" customWidth="1"/>
    <x:col min="3596" max="3596" width="14.375" customWidth="1"/>
    <x:col min="3597" max="3597" width="13" customWidth="1"/>
    <x:col min="3598" max="3598" width="12.625" customWidth="1"/>
    <x:col min="3599" max="3599" width="15.625" customWidth="1"/>
    <x:col min="3600" max="3600" width="15.75" customWidth="1"/>
    <x:col min="3601" max="3602" width="0" hidden="1" customWidth="1"/>
    <x:col min="3829" max="3829" width="6" customWidth="1"/>
    <x:col min="3830" max="3830" width="10" customWidth="1"/>
    <x:col min="3831" max="3831" width="17.375" customWidth="1"/>
    <x:col min="3832" max="3832" width="6.375" customWidth="1"/>
    <x:col min="3833" max="3833" width="6.5" customWidth="1"/>
    <x:col min="3834" max="3834" width="6.25" customWidth="1"/>
    <x:col min="3835" max="3849" width="0" hidden="1" customWidth="1"/>
    <x:col min="3850" max="3850" width="14.25" customWidth="1"/>
    <x:col min="3851" max="3851" width="12.625" customWidth="1"/>
    <x:col min="3852" max="3852" width="14.375" customWidth="1"/>
    <x:col min="3853" max="3853" width="13" customWidth="1"/>
    <x:col min="3854" max="3854" width="12.625" customWidth="1"/>
    <x:col min="3855" max="3855" width="15.625" customWidth="1"/>
    <x:col min="3856" max="3856" width="15.75" customWidth="1"/>
    <x:col min="3857" max="3858" width="0" hidden="1" customWidth="1"/>
    <x:col min="4085" max="4085" width="6" customWidth="1"/>
    <x:col min="4086" max="4086" width="10" customWidth="1"/>
    <x:col min="4087" max="4087" width="17.375" customWidth="1"/>
    <x:col min="4088" max="4088" width="6.375" customWidth="1"/>
    <x:col min="4089" max="4089" width="6.5" customWidth="1"/>
    <x:col min="4090" max="4090" width="6.25" customWidth="1"/>
    <x:col min="4091" max="4105" width="0" hidden="1" customWidth="1"/>
    <x:col min="4106" max="4106" width="14.25" customWidth="1"/>
    <x:col min="4107" max="4107" width="12.625" customWidth="1"/>
    <x:col min="4108" max="4108" width="14.375" customWidth="1"/>
    <x:col min="4109" max="4109" width="13" customWidth="1"/>
    <x:col min="4110" max="4110" width="12.625" customWidth="1"/>
    <x:col min="4111" max="4111" width="15.625" customWidth="1"/>
    <x:col min="4112" max="4112" width="15.75" customWidth="1"/>
    <x:col min="4113" max="4114" width="0" hidden="1" customWidth="1"/>
    <x:col min="4341" max="4341" width="6" customWidth="1"/>
    <x:col min="4342" max="4342" width="10" customWidth="1"/>
    <x:col min="4343" max="4343" width="17.375" customWidth="1"/>
    <x:col min="4344" max="4344" width="6.375" customWidth="1"/>
    <x:col min="4345" max="4345" width="6.5" customWidth="1"/>
    <x:col min="4346" max="4346" width="6.25" customWidth="1"/>
    <x:col min="4347" max="4361" width="0" hidden="1" customWidth="1"/>
    <x:col min="4362" max="4362" width="14.25" customWidth="1"/>
    <x:col min="4363" max="4363" width="12.625" customWidth="1"/>
    <x:col min="4364" max="4364" width="14.375" customWidth="1"/>
    <x:col min="4365" max="4365" width="13" customWidth="1"/>
    <x:col min="4366" max="4366" width="12.625" customWidth="1"/>
    <x:col min="4367" max="4367" width="15.625" customWidth="1"/>
    <x:col min="4368" max="4368" width="15.75" customWidth="1"/>
    <x:col min="4369" max="4370" width="0" hidden="1" customWidth="1"/>
    <x:col min="4597" max="4597" width="6" customWidth="1"/>
    <x:col min="4598" max="4598" width="10" customWidth="1"/>
    <x:col min="4599" max="4599" width="17.375" customWidth="1"/>
    <x:col min="4600" max="4600" width="6.375" customWidth="1"/>
    <x:col min="4601" max="4601" width="6.5" customWidth="1"/>
    <x:col min="4602" max="4602" width="6.25" customWidth="1"/>
    <x:col min="4603" max="4617" width="0" hidden="1" customWidth="1"/>
    <x:col min="4618" max="4618" width="14.25" customWidth="1"/>
    <x:col min="4619" max="4619" width="12.625" customWidth="1"/>
    <x:col min="4620" max="4620" width="14.375" customWidth="1"/>
    <x:col min="4621" max="4621" width="13" customWidth="1"/>
    <x:col min="4622" max="4622" width="12.625" customWidth="1"/>
    <x:col min="4623" max="4623" width="15.625" customWidth="1"/>
    <x:col min="4624" max="4624" width="15.75" customWidth="1"/>
    <x:col min="4625" max="4626" width="0" hidden="1" customWidth="1"/>
    <x:col min="4853" max="4853" width="6" customWidth="1"/>
    <x:col min="4854" max="4854" width="10" customWidth="1"/>
    <x:col min="4855" max="4855" width="17.375" customWidth="1"/>
    <x:col min="4856" max="4856" width="6.375" customWidth="1"/>
    <x:col min="4857" max="4857" width="6.5" customWidth="1"/>
    <x:col min="4858" max="4858" width="6.25" customWidth="1"/>
    <x:col min="4859" max="4873" width="0" hidden="1" customWidth="1"/>
    <x:col min="4874" max="4874" width="14.25" customWidth="1"/>
    <x:col min="4875" max="4875" width="12.625" customWidth="1"/>
    <x:col min="4876" max="4876" width="14.375" customWidth="1"/>
    <x:col min="4877" max="4877" width="13" customWidth="1"/>
    <x:col min="4878" max="4878" width="12.625" customWidth="1"/>
    <x:col min="4879" max="4879" width="15.625" customWidth="1"/>
    <x:col min="4880" max="4880" width="15.75" customWidth="1"/>
    <x:col min="4881" max="4882" width="0" hidden="1" customWidth="1"/>
    <x:col min="5109" max="5109" width="6" customWidth="1"/>
    <x:col min="5110" max="5110" width="10" customWidth="1"/>
    <x:col min="5111" max="5111" width="17.375" customWidth="1"/>
    <x:col min="5112" max="5112" width="6.375" customWidth="1"/>
    <x:col min="5113" max="5113" width="6.5" customWidth="1"/>
    <x:col min="5114" max="5114" width="6.25" customWidth="1"/>
    <x:col min="5115" max="5129" width="0" hidden="1" customWidth="1"/>
    <x:col min="5130" max="5130" width="14.25" customWidth="1"/>
    <x:col min="5131" max="5131" width="12.625" customWidth="1"/>
    <x:col min="5132" max="5132" width="14.375" customWidth="1"/>
    <x:col min="5133" max="5133" width="13" customWidth="1"/>
    <x:col min="5134" max="5134" width="12.625" customWidth="1"/>
    <x:col min="5135" max="5135" width="15.625" customWidth="1"/>
    <x:col min="5136" max="5136" width="15.75" customWidth="1"/>
    <x:col min="5137" max="5138" width="0" hidden="1" customWidth="1"/>
    <x:col min="5365" max="5365" width="6" customWidth="1"/>
    <x:col min="5366" max="5366" width="10" customWidth="1"/>
    <x:col min="5367" max="5367" width="17.375" customWidth="1"/>
    <x:col min="5368" max="5368" width="6.375" customWidth="1"/>
    <x:col min="5369" max="5369" width="6.5" customWidth="1"/>
    <x:col min="5370" max="5370" width="6.25" customWidth="1"/>
    <x:col min="5371" max="5385" width="0" hidden="1" customWidth="1"/>
    <x:col min="5386" max="5386" width="14.25" customWidth="1"/>
    <x:col min="5387" max="5387" width="12.625" customWidth="1"/>
    <x:col min="5388" max="5388" width="14.375" customWidth="1"/>
    <x:col min="5389" max="5389" width="13" customWidth="1"/>
    <x:col min="5390" max="5390" width="12.625" customWidth="1"/>
    <x:col min="5391" max="5391" width="15.625" customWidth="1"/>
    <x:col min="5392" max="5392" width="15.75" customWidth="1"/>
    <x:col min="5393" max="5394" width="0" hidden="1" customWidth="1"/>
    <x:col min="5621" max="5621" width="6" customWidth="1"/>
    <x:col min="5622" max="5622" width="10" customWidth="1"/>
    <x:col min="5623" max="5623" width="17.375" customWidth="1"/>
    <x:col min="5624" max="5624" width="6.375" customWidth="1"/>
    <x:col min="5625" max="5625" width="6.5" customWidth="1"/>
    <x:col min="5626" max="5626" width="6.25" customWidth="1"/>
    <x:col min="5627" max="5641" width="0" hidden="1" customWidth="1"/>
    <x:col min="5642" max="5642" width="14.25" customWidth="1"/>
    <x:col min="5643" max="5643" width="12.625" customWidth="1"/>
    <x:col min="5644" max="5644" width="14.375" customWidth="1"/>
    <x:col min="5645" max="5645" width="13" customWidth="1"/>
    <x:col min="5646" max="5646" width="12.625" customWidth="1"/>
    <x:col min="5647" max="5647" width="15.625" customWidth="1"/>
    <x:col min="5648" max="5648" width="15.75" customWidth="1"/>
    <x:col min="5649" max="5650" width="0" hidden="1" customWidth="1"/>
    <x:col min="5877" max="5877" width="6" customWidth="1"/>
    <x:col min="5878" max="5878" width="10" customWidth="1"/>
    <x:col min="5879" max="5879" width="17.375" customWidth="1"/>
    <x:col min="5880" max="5880" width="6.375" customWidth="1"/>
    <x:col min="5881" max="5881" width="6.5" customWidth="1"/>
    <x:col min="5882" max="5882" width="6.25" customWidth="1"/>
    <x:col min="5883" max="5897" width="0" hidden="1" customWidth="1"/>
    <x:col min="5898" max="5898" width="14.25" customWidth="1"/>
    <x:col min="5899" max="5899" width="12.625" customWidth="1"/>
    <x:col min="5900" max="5900" width="14.375" customWidth="1"/>
    <x:col min="5901" max="5901" width="13" customWidth="1"/>
    <x:col min="5902" max="5902" width="12.625" customWidth="1"/>
    <x:col min="5903" max="5903" width="15.625" customWidth="1"/>
    <x:col min="5904" max="5904" width="15.75" customWidth="1"/>
    <x:col min="5905" max="5906" width="0" hidden="1" customWidth="1"/>
    <x:col min="6133" max="6133" width="6" customWidth="1"/>
    <x:col min="6134" max="6134" width="10" customWidth="1"/>
    <x:col min="6135" max="6135" width="17.375" customWidth="1"/>
    <x:col min="6136" max="6136" width="6.375" customWidth="1"/>
    <x:col min="6137" max="6137" width="6.5" customWidth="1"/>
    <x:col min="6138" max="6138" width="6.25" customWidth="1"/>
    <x:col min="6139" max="6153" width="0" hidden="1" customWidth="1"/>
    <x:col min="6154" max="6154" width="14.25" customWidth="1"/>
    <x:col min="6155" max="6155" width="12.625" customWidth="1"/>
    <x:col min="6156" max="6156" width="14.375" customWidth="1"/>
    <x:col min="6157" max="6157" width="13" customWidth="1"/>
    <x:col min="6158" max="6158" width="12.625" customWidth="1"/>
    <x:col min="6159" max="6159" width="15.625" customWidth="1"/>
    <x:col min="6160" max="6160" width="15.75" customWidth="1"/>
    <x:col min="6161" max="6162" width="0" hidden="1" customWidth="1"/>
    <x:col min="6389" max="6389" width="6" customWidth="1"/>
    <x:col min="6390" max="6390" width="10" customWidth="1"/>
    <x:col min="6391" max="6391" width="17.375" customWidth="1"/>
    <x:col min="6392" max="6392" width="6.375" customWidth="1"/>
    <x:col min="6393" max="6393" width="6.5" customWidth="1"/>
    <x:col min="6394" max="6394" width="6.25" customWidth="1"/>
    <x:col min="6395" max="6409" width="0" hidden="1" customWidth="1"/>
    <x:col min="6410" max="6410" width="14.25" customWidth="1"/>
    <x:col min="6411" max="6411" width="12.625" customWidth="1"/>
    <x:col min="6412" max="6412" width="14.375" customWidth="1"/>
    <x:col min="6413" max="6413" width="13" customWidth="1"/>
    <x:col min="6414" max="6414" width="12.625" customWidth="1"/>
    <x:col min="6415" max="6415" width="15.625" customWidth="1"/>
    <x:col min="6416" max="6416" width="15.75" customWidth="1"/>
    <x:col min="6417" max="6418" width="0" hidden="1" customWidth="1"/>
    <x:col min="6645" max="6645" width="6" customWidth="1"/>
    <x:col min="6646" max="6646" width="10" customWidth="1"/>
    <x:col min="6647" max="6647" width="17.375" customWidth="1"/>
    <x:col min="6648" max="6648" width="6.375" customWidth="1"/>
    <x:col min="6649" max="6649" width="6.5" customWidth="1"/>
    <x:col min="6650" max="6650" width="6.25" customWidth="1"/>
    <x:col min="6651" max="6665" width="0" hidden="1" customWidth="1"/>
    <x:col min="6666" max="6666" width="14.25" customWidth="1"/>
    <x:col min="6667" max="6667" width="12.625" customWidth="1"/>
    <x:col min="6668" max="6668" width="14.375" customWidth="1"/>
    <x:col min="6669" max="6669" width="13" customWidth="1"/>
    <x:col min="6670" max="6670" width="12.625" customWidth="1"/>
    <x:col min="6671" max="6671" width="15.625" customWidth="1"/>
    <x:col min="6672" max="6672" width="15.75" customWidth="1"/>
    <x:col min="6673" max="6674" width="0" hidden="1" customWidth="1"/>
    <x:col min="6901" max="6901" width="6" customWidth="1"/>
    <x:col min="6902" max="6902" width="10" customWidth="1"/>
    <x:col min="6903" max="6903" width="17.375" customWidth="1"/>
    <x:col min="6904" max="6904" width="6.375" customWidth="1"/>
    <x:col min="6905" max="6905" width="6.5" customWidth="1"/>
    <x:col min="6906" max="6906" width="6.25" customWidth="1"/>
    <x:col min="6907" max="6921" width="0" hidden="1" customWidth="1"/>
    <x:col min="6922" max="6922" width="14.25" customWidth="1"/>
    <x:col min="6923" max="6923" width="12.625" customWidth="1"/>
    <x:col min="6924" max="6924" width="14.375" customWidth="1"/>
    <x:col min="6925" max="6925" width="13" customWidth="1"/>
    <x:col min="6926" max="6926" width="12.625" customWidth="1"/>
    <x:col min="6927" max="6927" width="15.625" customWidth="1"/>
    <x:col min="6928" max="6928" width="15.75" customWidth="1"/>
    <x:col min="6929" max="6930" width="0" hidden="1" customWidth="1"/>
    <x:col min="7157" max="7157" width="6" customWidth="1"/>
    <x:col min="7158" max="7158" width="10" customWidth="1"/>
    <x:col min="7159" max="7159" width="17.375" customWidth="1"/>
    <x:col min="7160" max="7160" width="6.375" customWidth="1"/>
    <x:col min="7161" max="7161" width="6.5" customWidth="1"/>
    <x:col min="7162" max="7162" width="6.25" customWidth="1"/>
    <x:col min="7163" max="7177" width="0" hidden="1" customWidth="1"/>
    <x:col min="7178" max="7178" width="14.25" customWidth="1"/>
    <x:col min="7179" max="7179" width="12.625" customWidth="1"/>
    <x:col min="7180" max="7180" width="14.375" customWidth="1"/>
    <x:col min="7181" max="7181" width="13" customWidth="1"/>
    <x:col min="7182" max="7182" width="12.625" customWidth="1"/>
    <x:col min="7183" max="7183" width="15.625" customWidth="1"/>
    <x:col min="7184" max="7184" width="15.75" customWidth="1"/>
    <x:col min="7185" max="7186" width="0" hidden="1" customWidth="1"/>
    <x:col min="7413" max="7413" width="6" customWidth="1"/>
    <x:col min="7414" max="7414" width="10" customWidth="1"/>
    <x:col min="7415" max="7415" width="17.375" customWidth="1"/>
    <x:col min="7416" max="7416" width="6.375" customWidth="1"/>
    <x:col min="7417" max="7417" width="6.5" customWidth="1"/>
    <x:col min="7418" max="7418" width="6.25" customWidth="1"/>
    <x:col min="7419" max="7433" width="0" hidden="1" customWidth="1"/>
    <x:col min="7434" max="7434" width="14.25" customWidth="1"/>
    <x:col min="7435" max="7435" width="12.625" customWidth="1"/>
    <x:col min="7436" max="7436" width="14.375" customWidth="1"/>
    <x:col min="7437" max="7437" width="13" customWidth="1"/>
    <x:col min="7438" max="7438" width="12.625" customWidth="1"/>
    <x:col min="7439" max="7439" width="15.625" customWidth="1"/>
    <x:col min="7440" max="7440" width="15.75" customWidth="1"/>
    <x:col min="7441" max="7442" width="0" hidden="1" customWidth="1"/>
    <x:col min="7669" max="7669" width="6" customWidth="1"/>
    <x:col min="7670" max="7670" width="10" customWidth="1"/>
    <x:col min="7671" max="7671" width="17.375" customWidth="1"/>
    <x:col min="7672" max="7672" width="6.375" customWidth="1"/>
    <x:col min="7673" max="7673" width="6.5" customWidth="1"/>
    <x:col min="7674" max="7674" width="6.25" customWidth="1"/>
    <x:col min="7675" max="7689" width="0" hidden="1" customWidth="1"/>
    <x:col min="7690" max="7690" width="14.25" customWidth="1"/>
    <x:col min="7691" max="7691" width="12.625" customWidth="1"/>
    <x:col min="7692" max="7692" width="14.375" customWidth="1"/>
    <x:col min="7693" max="7693" width="13" customWidth="1"/>
    <x:col min="7694" max="7694" width="12.625" customWidth="1"/>
    <x:col min="7695" max="7695" width="15.625" customWidth="1"/>
    <x:col min="7696" max="7696" width="15.75" customWidth="1"/>
    <x:col min="7697" max="7698" width="0" hidden="1" customWidth="1"/>
    <x:col min="7925" max="7925" width="6" customWidth="1"/>
    <x:col min="7926" max="7926" width="10" customWidth="1"/>
    <x:col min="7927" max="7927" width="17.375" customWidth="1"/>
    <x:col min="7928" max="7928" width="6.375" customWidth="1"/>
    <x:col min="7929" max="7929" width="6.5" customWidth="1"/>
    <x:col min="7930" max="7930" width="6.25" customWidth="1"/>
    <x:col min="7931" max="7945" width="0" hidden="1" customWidth="1"/>
    <x:col min="7946" max="7946" width="14.25" customWidth="1"/>
    <x:col min="7947" max="7947" width="12.625" customWidth="1"/>
    <x:col min="7948" max="7948" width="14.375" customWidth="1"/>
    <x:col min="7949" max="7949" width="13" customWidth="1"/>
    <x:col min="7950" max="7950" width="12.625" customWidth="1"/>
    <x:col min="7951" max="7951" width="15.625" customWidth="1"/>
    <x:col min="7952" max="7952" width="15.75" customWidth="1"/>
    <x:col min="7953" max="7954" width="0" hidden="1" customWidth="1"/>
    <x:col min="8181" max="8181" width="6" customWidth="1"/>
    <x:col min="8182" max="8182" width="10" customWidth="1"/>
    <x:col min="8183" max="8183" width="17.375" customWidth="1"/>
    <x:col min="8184" max="8184" width="6.375" customWidth="1"/>
    <x:col min="8185" max="8185" width="6.5" customWidth="1"/>
    <x:col min="8186" max="8186" width="6.25" customWidth="1"/>
    <x:col min="8187" max="8201" width="0" hidden="1" customWidth="1"/>
    <x:col min="8202" max="8202" width="14.25" customWidth="1"/>
    <x:col min="8203" max="8203" width="12.625" customWidth="1"/>
    <x:col min="8204" max="8204" width="14.375" customWidth="1"/>
    <x:col min="8205" max="8205" width="13" customWidth="1"/>
    <x:col min="8206" max="8206" width="12.625" customWidth="1"/>
    <x:col min="8207" max="8207" width="15.625" customWidth="1"/>
    <x:col min="8208" max="8208" width="15.75" customWidth="1"/>
    <x:col min="8209" max="8210" width="0" hidden="1" customWidth="1"/>
    <x:col min="8437" max="8437" width="6" customWidth="1"/>
    <x:col min="8438" max="8438" width="10" customWidth="1"/>
    <x:col min="8439" max="8439" width="17.375" customWidth="1"/>
    <x:col min="8440" max="8440" width="6.375" customWidth="1"/>
    <x:col min="8441" max="8441" width="6.5" customWidth="1"/>
    <x:col min="8442" max="8442" width="6.25" customWidth="1"/>
    <x:col min="8443" max="8457" width="0" hidden="1" customWidth="1"/>
    <x:col min="8458" max="8458" width="14.25" customWidth="1"/>
    <x:col min="8459" max="8459" width="12.625" customWidth="1"/>
    <x:col min="8460" max="8460" width="14.375" customWidth="1"/>
    <x:col min="8461" max="8461" width="13" customWidth="1"/>
    <x:col min="8462" max="8462" width="12.625" customWidth="1"/>
    <x:col min="8463" max="8463" width="15.625" customWidth="1"/>
    <x:col min="8464" max="8464" width="15.75" customWidth="1"/>
    <x:col min="8465" max="8466" width="0" hidden="1" customWidth="1"/>
    <x:col min="8693" max="8693" width="6" customWidth="1"/>
    <x:col min="8694" max="8694" width="10" customWidth="1"/>
    <x:col min="8695" max="8695" width="17.375" customWidth="1"/>
    <x:col min="8696" max="8696" width="6.375" customWidth="1"/>
    <x:col min="8697" max="8697" width="6.5" customWidth="1"/>
    <x:col min="8698" max="8698" width="6.25" customWidth="1"/>
    <x:col min="8699" max="8713" width="0" hidden="1" customWidth="1"/>
    <x:col min="8714" max="8714" width="14.25" customWidth="1"/>
    <x:col min="8715" max="8715" width="12.625" customWidth="1"/>
    <x:col min="8716" max="8716" width="14.375" customWidth="1"/>
    <x:col min="8717" max="8717" width="13" customWidth="1"/>
    <x:col min="8718" max="8718" width="12.625" customWidth="1"/>
    <x:col min="8719" max="8719" width="15.625" customWidth="1"/>
    <x:col min="8720" max="8720" width="15.75" customWidth="1"/>
    <x:col min="8721" max="8722" width="0" hidden="1" customWidth="1"/>
    <x:col min="8949" max="8949" width="6" customWidth="1"/>
    <x:col min="8950" max="8950" width="10" customWidth="1"/>
    <x:col min="8951" max="8951" width="17.375" customWidth="1"/>
    <x:col min="8952" max="8952" width="6.375" customWidth="1"/>
    <x:col min="8953" max="8953" width="6.5" customWidth="1"/>
    <x:col min="8954" max="8954" width="6.25" customWidth="1"/>
    <x:col min="8955" max="8969" width="0" hidden="1" customWidth="1"/>
    <x:col min="8970" max="8970" width="14.25" customWidth="1"/>
    <x:col min="8971" max="8971" width="12.625" customWidth="1"/>
    <x:col min="8972" max="8972" width="14.375" customWidth="1"/>
    <x:col min="8973" max="8973" width="13" customWidth="1"/>
    <x:col min="8974" max="8974" width="12.625" customWidth="1"/>
    <x:col min="8975" max="8975" width="15.625" customWidth="1"/>
    <x:col min="8976" max="8976" width="15.75" customWidth="1"/>
    <x:col min="8977" max="8978" width="0" hidden="1" customWidth="1"/>
    <x:col min="9205" max="9205" width="6" customWidth="1"/>
    <x:col min="9206" max="9206" width="10" customWidth="1"/>
    <x:col min="9207" max="9207" width="17.375" customWidth="1"/>
    <x:col min="9208" max="9208" width="6.375" customWidth="1"/>
    <x:col min="9209" max="9209" width="6.5" customWidth="1"/>
    <x:col min="9210" max="9210" width="6.25" customWidth="1"/>
    <x:col min="9211" max="9225" width="0" hidden="1" customWidth="1"/>
    <x:col min="9226" max="9226" width="14.25" customWidth="1"/>
    <x:col min="9227" max="9227" width="12.625" customWidth="1"/>
    <x:col min="9228" max="9228" width="14.375" customWidth="1"/>
    <x:col min="9229" max="9229" width="13" customWidth="1"/>
    <x:col min="9230" max="9230" width="12.625" customWidth="1"/>
    <x:col min="9231" max="9231" width="15.625" customWidth="1"/>
    <x:col min="9232" max="9232" width="15.75" customWidth="1"/>
    <x:col min="9233" max="9234" width="0" hidden="1" customWidth="1"/>
    <x:col min="9461" max="9461" width="6" customWidth="1"/>
    <x:col min="9462" max="9462" width="10" customWidth="1"/>
    <x:col min="9463" max="9463" width="17.375" customWidth="1"/>
    <x:col min="9464" max="9464" width="6.375" customWidth="1"/>
    <x:col min="9465" max="9465" width="6.5" customWidth="1"/>
    <x:col min="9466" max="9466" width="6.25" customWidth="1"/>
    <x:col min="9467" max="9481" width="0" hidden="1" customWidth="1"/>
    <x:col min="9482" max="9482" width="14.25" customWidth="1"/>
    <x:col min="9483" max="9483" width="12.625" customWidth="1"/>
    <x:col min="9484" max="9484" width="14.375" customWidth="1"/>
    <x:col min="9485" max="9485" width="13" customWidth="1"/>
    <x:col min="9486" max="9486" width="12.625" customWidth="1"/>
    <x:col min="9487" max="9487" width="15.625" customWidth="1"/>
    <x:col min="9488" max="9488" width="15.75" customWidth="1"/>
    <x:col min="9489" max="9490" width="0" hidden="1" customWidth="1"/>
    <x:col min="9717" max="9717" width="6" customWidth="1"/>
    <x:col min="9718" max="9718" width="10" customWidth="1"/>
    <x:col min="9719" max="9719" width="17.375" customWidth="1"/>
    <x:col min="9720" max="9720" width="6.375" customWidth="1"/>
    <x:col min="9721" max="9721" width="6.5" customWidth="1"/>
    <x:col min="9722" max="9722" width="6.25" customWidth="1"/>
    <x:col min="9723" max="9737" width="0" hidden="1" customWidth="1"/>
    <x:col min="9738" max="9738" width="14.25" customWidth="1"/>
    <x:col min="9739" max="9739" width="12.625" customWidth="1"/>
    <x:col min="9740" max="9740" width="14.375" customWidth="1"/>
    <x:col min="9741" max="9741" width="13" customWidth="1"/>
    <x:col min="9742" max="9742" width="12.625" customWidth="1"/>
    <x:col min="9743" max="9743" width="15.625" customWidth="1"/>
    <x:col min="9744" max="9744" width="15.75" customWidth="1"/>
    <x:col min="9745" max="9746" width="0" hidden="1" customWidth="1"/>
    <x:col min="9973" max="9973" width="6" customWidth="1"/>
    <x:col min="9974" max="9974" width="10" customWidth="1"/>
    <x:col min="9975" max="9975" width="17.375" customWidth="1"/>
    <x:col min="9976" max="9976" width="6.375" customWidth="1"/>
    <x:col min="9977" max="9977" width="6.5" customWidth="1"/>
    <x:col min="9978" max="9978" width="6.25" customWidth="1"/>
    <x:col min="9979" max="9993" width="0" hidden="1" customWidth="1"/>
    <x:col min="9994" max="9994" width="14.25" customWidth="1"/>
    <x:col min="9995" max="9995" width="12.625" customWidth="1"/>
    <x:col min="9996" max="9996" width="14.375" customWidth="1"/>
    <x:col min="9997" max="9997" width="13" customWidth="1"/>
    <x:col min="9998" max="9998" width="12.625" customWidth="1"/>
    <x:col min="9999" max="9999" width="15.625" customWidth="1"/>
    <x:col min="10000" max="10000" width="15.75" customWidth="1"/>
    <x:col min="10001" max="10002" width="0" hidden="1" customWidth="1"/>
    <x:col min="10229" max="10229" width="6" customWidth="1"/>
    <x:col min="10230" max="10230" width="10" customWidth="1"/>
    <x:col min="10231" max="10231" width="17.375" customWidth="1"/>
    <x:col min="10232" max="10232" width="6.375" customWidth="1"/>
    <x:col min="10233" max="10233" width="6.5" customWidth="1"/>
    <x:col min="10234" max="10234" width="6.25" customWidth="1"/>
    <x:col min="10235" max="10249" width="0" hidden="1" customWidth="1"/>
    <x:col min="10250" max="10250" width="14.25" customWidth="1"/>
    <x:col min="10251" max="10251" width="12.625" customWidth="1"/>
    <x:col min="10252" max="10252" width="14.375" customWidth="1"/>
    <x:col min="10253" max="10253" width="13" customWidth="1"/>
    <x:col min="10254" max="10254" width="12.625" customWidth="1"/>
    <x:col min="10255" max="10255" width="15.625" customWidth="1"/>
    <x:col min="10256" max="10256" width="15.75" customWidth="1"/>
    <x:col min="10257" max="10258" width="0" hidden="1" customWidth="1"/>
    <x:col min="10485" max="10485" width="6" customWidth="1"/>
    <x:col min="10486" max="10486" width="10" customWidth="1"/>
    <x:col min="10487" max="10487" width="17.375" customWidth="1"/>
    <x:col min="10488" max="10488" width="6.375" customWidth="1"/>
    <x:col min="10489" max="10489" width="6.5" customWidth="1"/>
    <x:col min="10490" max="10490" width="6.25" customWidth="1"/>
    <x:col min="10491" max="10505" width="0" hidden="1" customWidth="1"/>
    <x:col min="10506" max="10506" width="14.25" customWidth="1"/>
    <x:col min="10507" max="10507" width="12.625" customWidth="1"/>
    <x:col min="10508" max="10508" width="14.375" customWidth="1"/>
    <x:col min="10509" max="10509" width="13" customWidth="1"/>
    <x:col min="10510" max="10510" width="12.625" customWidth="1"/>
    <x:col min="10511" max="10511" width="15.625" customWidth="1"/>
    <x:col min="10512" max="10512" width="15.75" customWidth="1"/>
    <x:col min="10513" max="10514" width="0" hidden="1" customWidth="1"/>
    <x:col min="10741" max="10741" width="6" customWidth="1"/>
    <x:col min="10742" max="10742" width="10" customWidth="1"/>
    <x:col min="10743" max="10743" width="17.375" customWidth="1"/>
    <x:col min="10744" max="10744" width="6.375" customWidth="1"/>
    <x:col min="10745" max="10745" width="6.5" customWidth="1"/>
    <x:col min="10746" max="10746" width="6.25" customWidth="1"/>
    <x:col min="10747" max="10761" width="0" hidden="1" customWidth="1"/>
    <x:col min="10762" max="10762" width="14.25" customWidth="1"/>
    <x:col min="10763" max="10763" width="12.625" customWidth="1"/>
    <x:col min="10764" max="10764" width="14.375" customWidth="1"/>
    <x:col min="10765" max="10765" width="13" customWidth="1"/>
    <x:col min="10766" max="10766" width="12.625" customWidth="1"/>
    <x:col min="10767" max="10767" width="15.625" customWidth="1"/>
    <x:col min="10768" max="10768" width="15.75" customWidth="1"/>
    <x:col min="10769" max="10770" width="0" hidden="1" customWidth="1"/>
    <x:col min="10997" max="10997" width="6" customWidth="1"/>
    <x:col min="10998" max="10998" width="10" customWidth="1"/>
    <x:col min="10999" max="10999" width="17.375" customWidth="1"/>
    <x:col min="11000" max="11000" width="6.375" customWidth="1"/>
    <x:col min="11001" max="11001" width="6.5" customWidth="1"/>
    <x:col min="11002" max="11002" width="6.25" customWidth="1"/>
    <x:col min="11003" max="11017" width="0" hidden="1" customWidth="1"/>
    <x:col min="11018" max="11018" width="14.25" customWidth="1"/>
    <x:col min="11019" max="11019" width="12.625" customWidth="1"/>
    <x:col min="11020" max="11020" width="14.375" customWidth="1"/>
    <x:col min="11021" max="11021" width="13" customWidth="1"/>
    <x:col min="11022" max="11022" width="12.625" customWidth="1"/>
    <x:col min="11023" max="11023" width="15.625" customWidth="1"/>
    <x:col min="11024" max="11024" width="15.75" customWidth="1"/>
    <x:col min="11025" max="11026" width="0" hidden="1" customWidth="1"/>
    <x:col min="11253" max="11253" width="6" customWidth="1"/>
    <x:col min="11254" max="11254" width="10" customWidth="1"/>
    <x:col min="11255" max="11255" width="17.375" customWidth="1"/>
    <x:col min="11256" max="11256" width="6.375" customWidth="1"/>
    <x:col min="11257" max="11257" width="6.5" customWidth="1"/>
    <x:col min="11258" max="11258" width="6.25" customWidth="1"/>
    <x:col min="11259" max="11273" width="0" hidden="1" customWidth="1"/>
    <x:col min="11274" max="11274" width="14.25" customWidth="1"/>
    <x:col min="11275" max="11275" width="12.625" customWidth="1"/>
    <x:col min="11276" max="11276" width="14.375" customWidth="1"/>
    <x:col min="11277" max="11277" width="13" customWidth="1"/>
    <x:col min="11278" max="11278" width="12.625" customWidth="1"/>
    <x:col min="11279" max="11279" width="15.625" customWidth="1"/>
    <x:col min="11280" max="11280" width="15.75" customWidth="1"/>
    <x:col min="11281" max="11282" width="0" hidden="1" customWidth="1"/>
    <x:col min="11509" max="11509" width="6" customWidth="1"/>
    <x:col min="11510" max="11510" width="10" customWidth="1"/>
    <x:col min="11511" max="11511" width="17.375" customWidth="1"/>
    <x:col min="11512" max="11512" width="6.375" customWidth="1"/>
    <x:col min="11513" max="11513" width="6.5" customWidth="1"/>
    <x:col min="11514" max="11514" width="6.25" customWidth="1"/>
    <x:col min="11515" max="11529" width="0" hidden="1" customWidth="1"/>
    <x:col min="11530" max="11530" width="14.25" customWidth="1"/>
    <x:col min="11531" max="11531" width="12.625" customWidth="1"/>
    <x:col min="11532" max="11532" width="14.375" customWidth="1"/>
    <x:col min="11533" max="11533" width="13" customWidth="1"/>
    <x:col min="11534" max="11534" width="12.625" customWidth="1"/>
    <x:col min="11535" max="11535" width="15.625" customWidth="1"/>
    <x:col min="11536" max="11536" width="15.75" customWidth="1"/>
    <x:col min="11537" max="11538" width="0" hidden="1" customWidth="1"/>
    <x:col min="11765" max="11765" width="6" customWidth="1"/>
    <x:col min="11766" max="11766" width="10" customWidth="1"/>
    <x:col min="11767" max="11767" width="17.375" customWidth="1"/>
    <x:col min="11768" max="11768" width="6.375" customWidth="1"/>
    <x:col min="11769" max="11769" width="6.5" customWidth="1"/>
    <x:col min="11770" max="11770" width="6.25" customWidth="1"/>
    <x:col min="11771" max="11785" width="0" hidden="1" customWidth="1"/>
    <x:col min="11786" max="11786" width="14.25" customWidth="1"/>
    <x:col min="11787" max="11787" width="12.625" customWidth="1"/>
    <x:col min="11788" max="11788" width="14.375" customWidth="1"/>
    <x:col min="11789" max="11789" width="13" customWidth="1"/>
    <x:col min="11790" max="11790" width="12.625" customWidth="1"/>
    <x:col min="11791" max="11791" width="15.625" customWidth="1"/>
    <x:col min="11792" max="11792" width="15.75" customWidth="1"/>
    <x:col min="11793" max="11794" width="0" hidden="1" customWidth="1"/>
    <x:col min="12021" max="12021" width="6" customWidth="1"/>
    <x:col min="12022" max="12022" width="10" customWidth="1"/>
    <x:col min="12023" max="12023" width="17.375" customWidth="1"/>
    <x:col min="12024" max="12024" width="6.375" customWidth="1"/>
    <x:col min="12025" max="12025" width="6.5" customWidth="1"/>
    <x:col min="12026" max="12026" width="6.25" customWidth="1"/>
    <x:col min="12027" max="12041" width="0" hidden="1" customWidth="1"/>
    <x:col min="12042" max="12042" width="14.25" customWidth="1"/>
    <x:col min="12043" max="12043" width="12.625" customWidth="1"/>
    <x:col min="12044" max="12044" width="14.375" customWidth="1"/>
    <x:col min="12045" max="12045" width="13" customWidth="1"/>
    <x:col min="12046" max="12046" width="12.625" customWidth="1"/>
    <x:col min="12047" max="12047" width="15.625" customWidth="1"/>
    <x:col min="12048" max="12048" width="15.75" customWidth="1"/>
    <x:col min="12049" max="12050" width="0" hidden="1" customWidth="1"/>
    <x:col min="12277" max="12277" width="6" customWidth="1"/>
    <x:col min="12278" max="12278" width="10" customWidth="1"/>
    <x:col min="12279" max="12279" width="17.375" customWidth="1"/>
    <x:col min="12280" max="12280" width="6.375" customWidth="1"/>
    <x:col min="12281" max="12281" width="6.5" customWidth="1"/>
    <x:col min="12282" max="12282" width="6.25" customWidth="1"/>
    <x:col min="12283" max="12297" width="0" hidden="1" customWidth="1"/>
    <x:col min="12298" max="12298" width="14.25" customWidth="1"/>
    <x:col min="12299" max="12299" width="12.625" customWidth="1"/>
    <x:col min="12300" max="12300" width="14.375" customWidth="1"/>
    <x:col min="12301" max="12301" width="13" customWidth="1"/>
    <x:col min="12302" max="12302" width="12.625" customWidth="1"/>
    <x:col min="12303" max="12303" width="15.625" customWidth="1"/>
    <x:col min="12304" max="12304" width="15.75" customWidth="1"/>
    <x:col min="12305" max="12306" width="0" hidden="1" customWidth="1"/>
    <x:col min="12533" max="12533" width="6" customWidth="1"/>
    <x:col min="12534" max="12534" width="10" customWidth="1"/>
    <x:col min="12535" max="12535" width="17.375" customWidth="1"/>
    <x:col min="12536" max="12536" width="6.375" customWidth="1"/>
    <x:col min="12537" max="12537" width="6.5" customWidth="1"/>
    <x:col min="12538" max="12538" width="6.25" customWidth="1"/>
    <x:col min="12539" max="12553" width="0" hidden="1" customWidth="1"/>
    <x:col min="12554" max="12554" width="14.25" customWidth="1"/>
    <x:col min="12555" max="12555" width="12.625" customWidth="1"/>
    <x:col min="12556" max="12556" width="14.375" customWidth="1"/>
    <x:col min="12557" max="12557" width="13" customWidth="1"/>
    <x:col min="12558" max="12558" width="12.625" customWidth="1"/>
    <x:col min="12559" max="12559" width="15.625" customWidth="1"/>
    <x:col min="12560" max="12560" width="15.75" customWidth="1"/>
    <x:col min="12561" max="12562" width="0" hidden="1" customWidth="1"/>
    <x:col min="12789" max="12789" width="6" customWidth="1"/>
    <x:col min="12790" max="12790" width="10" customWidth="1"/>
    <x:col min="12791" max="12791" width="17.375" customWidth="1"/>
    <x:col min="12792" max="12792" width="6.375" customWidth="1"/>
    <x:col min="12793" max="12793" width="6.5" customWidth="1"/>
    <x:col min="12794" max="12794" width="6.25" customWidth="1"/>
    <x:col min="12795" max="12809" width="0" hidden="1" customWidth="1"/>
    <x:col min="12810" max="12810" width="14.25" customWidth="1"/>
    <x:col min="12811" max="12811" width="12.625" customWidth="1"/>
    <x:col min="12812" max="12812" width="14.375" customWidth="1"/>
    <x:col min="12813" max="12813" width="13" customWidth="1"/>
    <x:col min="12814" max="12814" width="12.625" customWidth="1"/>
    <x:col min="12815" max="12815" width="15.625" customWidth="1"/>
    <x:col min="12816" max="12816" width="15.75" customWidth="1"/>
    <x:col min="12817" max="12818" width="0" hidden="1" customWidth="1"/>
    <x:col min="13045" max="13045" width="6" customWidth="1"/>
    <x:col min="13046" max="13046" width="10" customWidth="1"/>
    <x:col min="13047" max="13047" width="17.375" customWidth="1"/>
    <x:col min="13048" max="13048" width="6.375" customWidth="1"/>
    <x:col min="13049" max="13049" width="6.5" customWidth="1"/>
    <x:col min="13050" max="13050" width="6.25" customWidth="1"/>
    <x:col min="13051" max="13065" width="0" hidden="1" customWidth="1"/>
    <x:col min="13066" max="13066" width="14.25" customWidth="1"/>
    <x:col min="13067" max="13067" width="12.625" customWidth="1"/>
    <x:col min="13068" max="13068" width="14.375" customWidth="1"/>
    <x:col min="13069" max="13069" width="13" customWidth="1"/>
    <x:col min="13070" max="13070" width="12.625" customWidth="1"/>
    <x:col min="13071" max="13071" width="15.625" customWidth="1"/>
    <x:col min="13072" max="13072" width="15.75" customWidth="1"/>
    <x:col min="13073" max="13074" width="0" hidden="1" customWidth="1"/>
    <x:col min="13301" max="13301" width="6" customWidth="1"/>
    <x:col min="13302" max="13302" width="10" customWidth="1"/>
    <x:col min="13303" max="13303" width="17.375" customWidth="1"/>
    <x:col min="13304" max="13304" width="6.375" customWidth="1"/>
    <x:col min="13305" max="13305" width="6.5" customWidth="1"/>
    <x:col min="13306" max="13306" width="6.25" customWidth="1"/>
    <x:col min="13307" max="13321" width="0" hidden="1" customWidth="1"/>
    <x:col min="13322" max="13322" width="14.25" customWidth="1"/>
    <x:col min="13323" max="13323" width="12.625" customWidth="1"/>
    <x:col min="13324" max="13324" width="14.375" customWidth="1"/>
    <x:col min="13325" max="13325" width="13" customWidth="1"/>
    <x:col min="13326" max="13326" width="12.625" customWidth="1"/>
    <x:col min="13327" max="13327" width="15.625" customWidth="1"/>
    <x:col min="13328" max="13328" width="15.75" customWidth="1"/>
    <x:col min="13329" max="13330" width="0" hidden="1" customWidth="1"/>
    <x:col min="13557" max="13557" width="6" customWidth="1"/>
    <x:col min="13558" max="13558" width="10" customWidth="1"/>
    <x:col min="13559" max="13559" width="17.375" customWidth="1"/>
    <x:col min="13560" max="13560" width="6.375" customWidth="1"/>
    <x:col min="13561" max="13561" width="6.5" customWidth="1"/>
    <x:col min="13562" max="13562" width="6.25" customWidth="1"/>
    <x:col min="13563" max="13577" width="0" hidden="1" customWidth="1"/>
    <x:col min="13578" max="13578" width="14.25" customWidth="1"/>
    <x:col min="13579" max="13579" width="12.625" customWidth="1"/>
    <x:col min="13580" max="13580" width="14.375" customWidth="1"/>
    <x:col min="13581" max="13581" width="13" customWidth="1"/>
    <x:col min="13582" max="13582" width="12.625" customWidth="1"/>
    <x:col min="13583" max="13583" width="15.625" customWidth="1"/>
    <x:col min="13584" max="13584" width="15.75" customWidth="1"/>
    <x:col min="13585" max="13586" width="0" hidden="1" customWidth="1"/>
    <x:col min="13813" max="13813" width="6" customWidth="1"/>
    <x:col min="13814" max="13814" width="10" customWidth="1"/>
    <x:col min="13815" max="13815" width="17.375" customWidth="1"/>
    <x:col min="13816" max="13816" width="6.375" customWidth="1"/>
    <x:col min="13817" max="13817" width="6.5" customWidth="1"/>
    <x:col min="13818" max="13818" width="6.25" customWidth="1"/>
    <x:col min="13819" max="13833" width="0" hidden="1" customWidth="1"/>
    <x:col min="13834" max="13834" width="14.25" customWidth="1"/>
    <x:col min="13835" max="13835" width="12.625" customWidth="1"/>
    <x:col min="13836" max="13836" width="14.375" customWidth="1"/>
    <x:col min="13837" max="13837" width="13" customWidth="1"/>
    <x:col min="13838" max="13838" width="12.625" customWidth="1"/>
    <x:col min="13839" max="13839" width="15.625" customWidth="1"/>
    <x:col min="13840" max="13840" width="15.75" customWidth="1"/>
    <x:col min="13841" max="13842" width="0" hidden="1" customWidth="1"/>
    <x:col min="14069" max="14069" width="6" customWidth="1"/>
    <x:col min="14070" max="14070" width="10" customWidth="1"/>
    <x:col min="14071" max="14071" width="17.375" customWidth="1"/>
    <x:col min="14072" max="14072" width="6.375" customWidth="1"/>
    <x:col min="14073" max="14073" width="6.5" customWidth="1"/>
    <x:col min="14074" max="14074" width="6.25" customWidth="1"/>
    <x:col min="14075" max="14089" width="0" hidden="1" customWidth="1"/>
    <x:col min="14090" max="14090" width="14.25" customWidth="1"/>
    <x:col min="14091" max="14091" width="12.625" customWidth="1"/>
    <x:col min="14092" max="14092" width="14.375" customWidth="1"/>
    <x:col min="14093" max="14093" width="13" customWidth="1"/>
    <x:col min="14094" max="14094" width="12.625" customWidth="1"/>
    <x:col min="14095" max="14095" width="15.625" customWidth="1"/>
    <x:col min="14096" max="14096" width="15.75" customWidth="1"/>
    <x:col min="14097" max="14098" width="0" hidden="1" customWidth="1"/>
    <x:col min="14325" max="14325" width="6" customWidth="1"/>
    <x:col min="14326" max="14326" width="10" customWidth="1"/>
    <x:col min="14327" max="14327" width="17.375" customWidth="1"/>
    <x:col min="14328" max="14328" width="6.375" customWidth="1"/>
    <x:col min="14329" max="14329" width="6.5" customWidth="1"/>
    <x:col min="14330" max="14330" width="6.25" customWidth="1"/>
    <x:col min="14331" max="14345" width="0" hidden="1" customWidth="1"/>
    <x:col min="14346" max="14346" width="14.25" customWidth="1"/>
    <x:col min="14347" max="14347" width="12.625" customWidth="1"/>
    <x:col min="14348" max="14348" width="14.375" customWidth="1"/>
    <x:col min="14349" max="14349" width="13" customWidth="1"/>
    <x:col min="14350" max="14350" width="12.625" customWidth="1"/>
    <x:col min="14351" max="14351" width="15.625" customWidth="1"/>
    <x:col min="14352" max="14352" width="15.75" customWidth="1"/>
    <x:col min="14353" max="14354" width="0" hidden="1" customWidth="1"/>
    <x:col min="14581" max="14581" width="6" customWidth="1"/>
    <x:col min="14582" max="14582" width="10" customWidth="1"/>
    <x:col min="14583" max="14583" width="17.375" customWidth="1"/>
    <x:col min="14584" max="14584" width="6.375" customWidth="1"/>
    <x:col min="14585" max="14585" width="6.5" customWidth="1"/>
    <x:col min="14586" max="14586" width="6.25" customWidth="1"/>
    <x:col min="14587" max="14601" width="0" hidden="1" customWidth="1"/>
    <x:col min="14602" max="14602" width="14.25" customWidth="1"/>
    <x:col min="14603" max="14603" width="12.625" customWidth="1"/>
    <x:col min="14604" max="14604" width="14.375" customWidth="1"/>
    <x:col min="14605" max="14605" width="13" customWidth="1"/>
    <x:col min="14606" max="14606" width="12.625" customWidth="1"/>
    <x:col min="14607" max="14607" width="15.625" customWidth="1"/>
    <x:col min="14608" max="14608" width="15.75" customWidth="1"/>
    <x:col min="14609" max="14610" width="0" hidden="1" customWidth="1"/>
    <x:col min="14837" max="14837" width="6" customWidth="1"/>
    <x:col min="14838" max="14838" width="10" customWidth="1"/>
    <x:col min="14839" max="14839" width="17.375" customWidth="1"/>
    <x:col min="14840" max="14840" width="6.375" customWidth="1"/>
    <x:col min="14841" max="14841" width="6.5" customWidth="1"/>
    <x:col min="14842" max="14842" width="6.25" customWidth="1"/>
    <x:col min="14843" max="14857" width="0" hidden="1" customWidth="1"/>
    <x:col min="14858" max="14858" width="14.25" customWidth="1"/>
    <x:col min="14859" max="14859" width="12.625" customWidth="1"/>
    <x:col min="14860" max="14860" width="14.375" customWidth="1"/>
    <x:col min="14861" max="14861" width="13" customWidth="1"/>
    <x:col min="14862" max="14862" width="12.625" customWidth="1"/>
    <x:col min="14863" max="14863" width="15.625" customWidth="1"/>
    <x:col min="14864" max="14864" width="15.75" customWidth="1"/>
    <x:col min="14865" max="14866" width="0" hidden="1" customWidth="1"/>
    <x:col min="15093" max="15093" width="6" customWidth="1"/>
    <x:col min="15094" max="15094" width="10" customWidth="1"/>
    <x:col min="15095" max="15095" width="17.375" customWidth="1"/>
    <x:col min="15096" max="15096" width="6.375" customWidth="1"/>
    <x:col min="15097" max="15097" width="6.5" customWidth="1"/>
    <x:col min="15098" max="15098" width="6.25" customWidth="1"/>
    <x:col min="15099" max="15113" width="0" hidden="1" customWidth="1"/>
    <x:col min="15114" max="15114" width="14.25" customWidth="1"/>
    <x:col min="15115" max="15115" width="12.625" customWidth="1"/>
    <x:col min="15116" max="15116" width="14.375" customWidth="1"/>
    <x:col min="15117" max="15117" width="13" customWidth="1"/>
    <x:col min="15118" max="15118" width="12.625" customWidth="1"/>
    <x:col min="15119" max="15119" width="15.625" customWidth="1"/>
    <x:col min="15120" max="15120" width="15.75" customWidth="1"/>
    <x:col min="15121" max="15122" width="0" hidden="1" customWidth="1"/>
    <x:col min="15349" max="15349" width="6" customWidth="1"/>
    <x:col min="15350" max="15350" width="10" customWidth="1"/>
    <x:col min="15351" max="15351" width="17.375" customWidth="1"/>
    <x:col min="15352" max="15352" width="6.375" customWidth="1"/>
    <x:col min="15353" max="15353" width="6.5" customWidth="1"/>
    <x:col min="15354" max="15354" width="6.25" customWidth="1"/>
    <x:col min="15355" max="15369" width="0" hidden="1" customWidth="1"/>
    <x:col min="15370" max="15370" width="14.25" customWidth="1"/>
    <x:col min="15371" max="15371" width="12.625" customWidth="1"/>
    <x:col min="15372" max="15372" width="14.375" customWidth="1"/>
    <x:col min="15373" max="15373" width="13" customWidth="1"/>
    <x:col min="15374" max="15374" width="12.625" customWidth="1"/>
    <x:col min="15375" max="15375" width="15.625" customWidth="1"/>
    <x:col min="15376" max="15376" width="15.75" customWidth="1"/>
    <x:col min="15377" max="15378" width="0" hidden="1" customWidth="1"/>
    <x:col min="15605" max="15605" width="6" customWidth="1"/>
    <x:col min="15606" max="15606" width="10" customWidth="1"/>
    <x:col min="15607" max="15607" width="17.375" customWidth="1"/>
    <x:col min="15608" max="15608" width="6.375" customWidth="1"/>
    <x:col min="15609" max="15609" width="6.5" customWidth="1"/>
    <x:col min="15610" max="15610" width="6.25" customWidth="1"/>
    <x:col min="15611" max="15625" width="0" hidden="1" customWidth="1"/>
    <x:col min="15626" max="15626" width="14.25" customWidth="1"/>
    <x:col min="15627" max="15627" width="12.625" customWidth="1"/>
    <x:col min="15628" max="15628" width="14.375" customWidth="1"/>
    <x:col min="15629" max="15629" width="13" customWidth="1"/>
    <x:col min="15630" max="15630" width="12.625" customWidth="1"/>
    <x:col min="15631" max="15631" width="15.625" customWidth="1"/>
    <x:col min="15632" max="15632" width="15.75" customWidth="1"/>
    <x:col min="15633" max="15634" width="0" hidden="1" customWidth="1"/>
    <x:col min="15861" max="15861" width="6" customWidth="1"/>
    <x:col min="15862" max="15862" width="10" customWidth="1"/>
    <x:col min="15863" max="15863" width="17.375" customWidth="1"/>
    <x:col min="15864" max="15864" width="6.375" customWidth="1"/>
    <x:col min="15865" max="15865" width="6.5" customWidth="1"/>
    <x:col min="15866" max="15866" width="6.25" customWidth="1"/>
    <x:col min="15867" max="15881" width="0" hidden="1" customWidth="1"/>
    <x:col min="15882" max="15882" width="14.25" customWidth="1"/>
    <x:col min="15883" max="15883" width="12.625" customWidth="1"/>
    <x:col min="15884" max="15884" width="14.375" customWidth="1"/>
    <x:col min="15885" max="15885" width="13" customWidth="1"/>
    <x:col min="15886" max="15886" width="12.625" customWidth="1"/>
    <x:col min="15887" max="15887" width="15.625" customWidth="1"/>
    <x:col min="15888" max="15888" width="15.75" customWidth="1"/>
    <x:col min="15889" max="15890" width="0" hidden="1" customWidth="1"/>
    <x:col min="16117" max="16117" width="6" customWidth="1"/>
    <x:col min="16118" max="16118" width="10" customWidth="1"/>
    <x:col min="16119" max="16119" width="17.375" customWidth="1"/>
    <x:col min="16120" max="16120" width="6.375" customWidth="1"/>
    <x:col min="16121" max="16121" width="6.5" customWidth="1"/>
    <x:col min="16122" max="16122" width="6.25" customWidth="1"/>
    <x:col min="16123" max="16137" width="0" hidden="1" customWidth="1"/>
    <x:col min="16138" max="16138" width="14.25" customWidth="1"/>
    <x:col min="16139" max="16139" width="12.625" customWidth="1"/>
    <x:col min="16140" max="16140" width="14.375" customWidth="1"/>
    <x:col min="16141" max="16141" width="13" customWidth="1"/>
    <x:col min="16142" max="16142" width="12.625" customWidth="1"/>
    <x:col min="16143" max="16143" width="15.625" customWidth="1"/>
    <x:col min="16144" max="16144" width="15.75" customWidth="1"/>
    <x:col min="16145" max="16146" width="0" hidden="1" customWidth="1"/>
  </x:cols>
  <x:sheetData>
    <x:row r="1" spans="1:19" ht="35.100000000000001" customHeight="1">
      <x:c r="A1" s="240" t="s">
        <x:v>226</x:v>
      </x:c>
      <x:c r="B1" s="240"/>
      <x:c r="C1" s="240"/>
      <x:c r="D1" s="241"/>
      <x:c r="E1" s="241"/>
      <x:c r="F1" s="240"/>
      <x:c r="G1" s="240"/>
      <x:c r="H1" s="241"/>
      <x:c r="I1" s="240"/>
      <x:c r="J1" s="240"/>
      <x:c r="K1" s="240"/>
      <x:c r="L1" s="240"/>
      <x:c r="M1" s="240"/>
      <x:c r="N1" s="240"/>
      <x:c r="O1" s="240"/>
      <x:c r="P1" s="240"/>
      <x:c r="Q1" s="240"/>
      <x:c r="R1" s="240"/>
      <x:c r="S1" s="240"/>
    </x:row>
    <x:row r="2" spans="1:19" ht="26.25" customHeight="1">
      <x:c r="A2" s="177" t="s">
        <x:v>15</x:v>
      </x:c>
      <x:c r="B2" s="7"/>
      <x:c r="D2" s="9"/>
      <x:c r="E2" s="9"/>
      <x:c r="F2" s="10"/>
      <x:c r="H2" s="10"/>
      <x:c r="I2" s="10"/>
      <x:c r="J2" s="10"/>
      <x:c r="K2" s="12"/>
      <x:c r="L2" s="10"/>
      <x:c r="M2" s="10"/>
      <x:c r="N2" s="10"/>
      <x:c r="O2" s="10"/>
      <x:c r="P2" s="10"/>
      <x:c r="Q2" s="10"/>
      <x:c r="R2" s="10"/>
      <x:c r="S2" s="12" t="s">
        <x:v>153</x:v>
      </x:c>
    </x:row>
    <x:row r="3" spans="1:19" ht="19.5" customHeight="1">
      <x:c r="A3" s="231" t="s">
        <x:v>60</x:v>
      </x:c>
      <x:c r="B3" s="231" t="s">
        <x:v>218</x:v>
      </x:c>
      <x:c r="C3" s="231" t="s">
        <x:v>220</x:v>
      </x:c>
      <x:c r="D3" s="234" t="s">
        <x:v>222</x:v>
      </x:c>
      <x:c r="E3" s="235"/>
      <x:c r="F3" s="245" t="s">
        <x:v>265</x:v>
      </x:c>
      <x:c r="G3" s="252" t="s">
        <x:v>33</x:v>
      </x:c>
      <x:c r="H3" s="253"/>
      <x:c r="I3" s="245" t="s">
        <x:v>25</x:v>
      </x:c>
      <x:c r="J3" s="245" t="s">
        <x:v>241</x:v>
      </x:c>
      <x:c r="K3" s="238" t="s">
        <x:v>224</x:v>
      </x:c>
      <x:c r="L3" s="238" t="s">
        <x:v>261</x:v>
      </x:c>
      <x:c r="M3" s="255" t="s">
        <x:v>120</x:v>
      </x:c>
      <x:c r="N3" s="255"/>
      <x:c r="O3" s="255"/>
      <x:c r="P3" s="255"/>
      <x:c r="Q3" s="255"/>
      <x:c r="R3" s="255"/>
      <x:c r="S3" s="255"/>
    </x:row>
    <x:row r="4" spans="1:19" ht="14.25" customHeight="1">
      <x:c r="A4" s="232"/>
      <x:c r="B4" s="232"/>
      <x:c r="C4" s="232"/>
      <x:c r="D4" s="236"/>
      <x:c r="E4" s="237"/>
      <x:c r="F4" s="246"/>
      <x:c r="G4" s="13" t="s">
        <x:v>53</x:v>
      </x:c>
      <x:c r="H4" s="14" t="s">
        <x:v>211</x:v>
      </x:c>
      <x:c r="I4" s="246"/>
      <x:c r="J4" s="259"/>
      <x:c r="K4" s="254"/>
      <x:c r="L4" s="254"/>
      <x:c r="M4" s="255"/>
      <x:c r="N4" s="255"/>
      <x:c r="O4" s="255"/>
      <x:c r="P4" s="255"/>
      <x:c r="Q4" s="255"/>
      <x:c r="R4" s="255"/>
      <x:c r="S4" s="255"/>
    </x:row>
    <x:row r="5" spans="1:19" ht="46.5" customHeight="1">
      <x:c r="A5" s="233"/>
      <x:c r="B5" s="233"/>
      <x:c r="C5" s="233"/>
      <x:c r="D5" s="16"/>
      <x:c r="E5" s="16"/>
      <x:c r="F5" s="16"/>
      <x:c r="G5" s="16"/>
      <x:c r="H5" s="16"/>
      <x:c r="I5" s="16"/>
      <x:c r="J5" s="195"/>
      <x:c r="K5" s="239"/>
      <x:c r="L5" s="239"/>
      <x:c r="M5" s="196" t="s">
        <x:v>300</x:v>
      </x:c>
      <x:c r="N5" s="15" t="s">
        <x:v>305</x:v>
      </x:c>
      <x:c r="O5" s="15" t="s">
        <x:v>103</x:v>
      </x:c>
      <x:c r="P5" s="196" t="s">
        <x:v>108</x:v>
      </x:c>
      <x:c r="Q5" s="15" t="s">
        <x:v>102</x:v>
      </x:c>
      <x:c r="R5" s="15" t="s">
        <x:v>304</x:v>
      </x:c>
      <x:c r="S5" s="178" t="s">
        <x:v>223</x:v>
      </x:c>
    </x:row>
    <x:row r="6" spans="1:19" ht="30" customHeight="1">
      <x:c r="A6" s="256" t="s">
        <x:v>195</x:v>
      </x:c>
      <x:c r="B6" s="257"/>
      <x:c r="C6" s="258"/>
      <x:c r="D6" s="16">
        <x:f>SUM(D7:D36)</x:f>
        <x:v>59322000</x:v>
      </x:c>
      <x:c r="E6" s="16">
        <x:f>SUM(E7:E36)</x:f>
        <x:v>711864000</x:v>
      </x:c>
      <x:c r="F6" s="16">
        <x:f>SUM(F7:F36)</x:f>
        <x:v>71186400</x:v>
      </x:c>
      <x:c r="G6" s="16">
        <x:f>SUM(G8:G36)</x:f>
        <x:v>620</x:v>
      </x:c>
      <x:c r="H6" s="16">
        <x:f>SUM(H8:H36)</x:f>
        <x:v>100368540</x:v>
      </x:c>
      <x:c r="I6" s="16">
        <x:f>SUM(I7:I36)</x:f>
        <x:v>6240000</x:v>
      </x:c>
      <x:c r="J6" s="16">
        <x:f>SUM(J7:J36)</x:f>
        <x:v>684000</x:v>
      </x:c>
      <x:c r="K6" s="16">
        <x:f>SUM(K7:K36)</x:f>
        <x:v>890342940</x:v>
      </x:c>
      <x:c r="L6" s="161">
        <x:f>SUM(L7:L37)</x:f>
        <x:v>890342940</x:v>
      </x:c>
      <x:c r="M6" s="16">
        <x:f>SUM(M7:M35)</x:f>
        <x:v>27244320</x:v>
      </x:c>
      <x:c r="N6" s="16">
        <x:f>SUM(N7:N35)</x:f>
        <x:v>1784410</x:v>
      </x:c>
      <x:c r="O6" s="16">
        <x:f>SUM(O7:O35)</x:f>
        <x:v>40065300</x:v>
      </x:c>
      <x:c r="P6" s="16">
        <x:f>SUM(P7:P35)</x:f>
        <x:v>6232270</x:v>
      </x:c>
      <x:c r="Q6" s="16">
        <x:f>SUM(Q7:Q35)</x:f>
        <x:v>8012970</x:v>
      </x:c>
      <x:c r="R6" s="16">
        <x:f>SUM(R7:R35)</x:f>
        <x:v>74195130</x:v>
      </x:c>
      <x:c r="S6" s="161">
        <x:f>SUM(S7:S37)</x:f>
        <x:v>157534400</x:v>
      </x:c>
    </x:row>
    <x:row r="7" spans="1:19" ht="30" customHeight="1">
      <x:c r="A7" s="18">
        <x:v>1</x:v>
      </x:c>
      <x:c r="B7" s="18" t="s">
        <x:v>171</x:v>
      </x:c>
      <x:c r="C7" s="19">
        <x:v>18</x:v>
      </x:c>
      <x:c r="D7" s="20">
        <x:v>3848000</x:v>
      </x:c>
      <x:c r="E7" s="20">
        <x:f>D7*12</x:f>
        <x:v>46176000</x:v>
      </x:c>
      <x:c r="F7" s="20">
        <x:f>D7*60%*2</x:f>
        <x:v>4617600</x:v>
      </x:c>
      <x:c r="G7" s="20"/>
      <x:c r="H7" s="20"/>
      <x:c r="I7" s="20">
        <x:f>80000*12</x:f>
        <x:v>960000</x:v>
      </x:c>
      <x:c r="J7" s="20"/>
      <x:c r="K7" s="162">
        <x:f>E7+F7+H7+I7+J7</x:f>
        <x:v>51753600</x:v>
      </x:c>
      <x:c r="L7" s="162">
        <x:f>K7</x:f>
        <x:v>51753600</x:v>
      </x:c>
      <x:c r="M7" s="21">
        <x:f>ROUNDDOWN(L7*3.06%,-1)</x:f>
        <x:v>1583660</x:v>
      </x:c>
      <x:c r="N7" s="21">
        <x:f>ROUNDDOWN(M7*6.55%,-1)</x:f>
        <x:v>103720</x:v>
      </x:c>
      <x:c r="O7" s="21">
        <x:f>ROUNDDOWN(L7*0.045,-1)</x:f>
        <x:v>2328910</x:v>
      </x:c>
      <x:c r="P7" s="21">
        <x:f>ROUNDDOWN(L7*0.007,-1)</x:f>
        <x:v>362270</x:v>
      </x:c>
      <x:c r="Q7" s="21">
        <x:f>ROUNDDOWN(L7*0.009,-1)</x:f>
        <x:v>465780</x:v>
      </x:c>
      <x:c r="R7" s="21">
        <x:f>ROUNDDOWN(K7/12,-1)</x:f>
        <x:v>4312800</x:v>
      </x:c>
      <x:c r="S7" s="162">
        <x:f>SUM(M7:R7)</x:f>
        <x:v>9157140</x:v>
      </x:c>
    </x:row>
    <x:row r="8" spans="1:19" ht="30" customHeight="1">
      <x:c r="A8" s="18">
        <x:v>2</x:v>
      </x:c>
      <x:c r="B8" s="18" t="s">
        <x:v>270</x:v>
      </x:c>
      <x:c r="C8" s="19">
        <x:v>20</x:v>
      </x:c>
      <x:c r="D8" s="20">
        <x:v>3610000</x:v>
      </x:c>
      <x:c r="E8" s="20">
        <x:f>D8*12</x:f>
        <x:v>43320000</x:v>
      </x:c>
      <x:c r="F8" s="20">
        <x:f>D8*60%*2</x:f>
        <x:v>4332000</x:v>
      </x:c>
      <x:c r="G8" s="20">
        <x:v>8</x:v>
      </x:c>
      <x:c r="H8" s="20">
        <x:f>ROUNDDOWN(E8*1/209*1.5*8,-1)</x:f>
        <x:v>2487270</x:v>
      </x:c>
      <x:c r="I8" s="20">
        <x:f>40000*12</x:f>
        <x:v>480000</x:v>
      </x:c>
      <x:c r="J8" s="20"/>
      <x:c r="K8" s="162">
        <x:f>E8+F8+H8+I8+J8</x:f>
        <x:v>50619270</x:v>
      </x:c>
      <x:c r="L8" s="162">
        <x:f>K8</x:f>
        <x:v>50619270</x:v>
      </x:c>
      <x:c r="M8" s="21">
        <x:f>ROUNDDOWN(L8*3.06%,-1)</x:f>
        <x:v>1548940</x:v>
      </x:c>
      <x:c r="N8" s="21">
        <x:f>ROUNDDOWN(M8*6.55%,-1)</x:f>
        <x:v>101450</x:v>
      </x:c>
      <x:c r="O8" s="21">
        <x:f>ROUNDDOWN(L8*0.045,-1)</x:f>
        <x:v>2277860</x:v>
      </x:c>
      <x:c r="P8" s="21">
        <x:f>ROUNDDOWN(L8*0.007,-1)</x:f>
        <x:v>354330</x:v>
      </x:c>
      <x:c r="Q8" s="21">
        <x:f>ROUNDDOWN(L8*0.009,-1)</x:f>
        <x:v>455570</x:v>
      </x:c>
      <x:c r="R8" s="21">
        <x:f>ROUNDDOWN(K8/12,-1)</x:f>
        <x:v>4218270</x:v>
      </x:c>
      <x:c r="S8" s="162">
        <x:f>SUM(M8:R8)</x:f>
        <x:v>8956420</x:v>
      </x:c>
    </x:row>
    <x:row r="9" spans="1:19" ht="30" customHeight="1">
      <x:c r="A9" s="18">
        <x:v>3</x:v>
      </x:c>
      <x:c r="B9" s="18" t="s">
        <x:v>269</x:v>
      </x:c>
      <x:c r="C9" s="19">
        <x:v>10</x:v>
      </x:c>
      <x:c r="D9" s="20">
        <x:v>2625000</x:v>
      </x:c>
      <x:c r="E9" s="20">
        <x:f>D9*12</x:f>
        <x:v>31500000</x:v>
      </x:c>
      <x:c r="F9" s="20">
        <x:f>D9*60%*2</x:f>
        <x:v>3150000</x:v>
      </x:c>
      <x:c r="G9" s="20">
        <x:v>8</x:v>
      </x:c>
      <x:c r="H9" s="20">
        <x:f>ROUNDDOWN(E9*1/209*1.5*8,-1)</x:f>
        <x:v>1808610</x:v>
      </x:c>
      <x:c r="I9" s="20">
        <x:f>80000*12</x:f>
        <x:v>960000</x:v>
      </x:c>
      <x:c r="J9" s="20"/>
      <x:c r="K9" s="162">
        <x:f>E9+F9+H9+I9+J9</x:f>
        <x:v>37418610</x:v>
      </x:c>
      <x:c r="L9" s="162">
        <x:f>K9</x:f>
        <x:v>37418610</x:v>
      </x:c>
      <x:c r="M9" s="21">
        <x:f>ROUNDDOWN(L9*3.06%,-1)</x:f>
        <x:v>1145000</x:v>
      </x:c>
      <x:c r="N9" s="21">
        <x:f>ROUNDDOWN(M9*6.55%,-1)</x:f>
        <x:v>74990</x:v>
      </x:c>
      <x:c r="O9" s="21">
        <x:f>ROUNDDOWN(L9*0.045,-1)</x:f>
        <x:v>1683830</x:v>
      </x:c>
      <x:c r="P9" s="21">
        <x:f>ROUNDDOWN(L9*0.007,-1)</x:f>
        <x:v>261930</x:v>
      </x:c>
      <x:c r="Q9" s="21">
        <x:f>ROUNDDOWN(L9*0.009,-1)</x:f>
        <x:v>336760</x:v>
      </x:c>
      <x:c r="R9" s="21">
        <x:f>ROUNDDOWN(K9/12,-1)</x:f>
        <x:v>3118210</x:v>
      </x:c>
      <x:c r="S9" s="162">
        <x:f>SUM(M9:R9)</x:f>
        <x:v>6620720</x:v>
      </x:c>
    </x:row>
    <x:row r="10" spans="1:19" ht="30" customHeight="1">
      <x:c r="A10" s="18">
        <x:v>4</x:v>
      </x:c>
      <x:c r="B10" s="25" t="s">
        <x:v>225</x:v>
      </x:c>
      <x:c r="C10" s="19">
        <x:v>6</x:v>
      </x:c>
      <x:c r="D10" s="20">
        <x:v>2224000</x:v>
      </x:c>
      <x:c r="E10" s="20">
        <x:f>D10*12</x:f>
        <x:v>26688000</x:v>
      </x:c>
      <x:c r="F10" s="20">
        <x:f>D10*60%*2</x:f>
        <x:v>2668800</x:v>
      </x:c>
      <x:c r="G10" s="20">
        <x:v>8</x:v>
      </x:c>
      <x:c r="H10" s="20">
        <x:f>ROUNDDOWN(E10*1/209*1.5*8,-1)</x:f>
        <x:v>1532320</x:v>
      </x:c>
      <x:c r="I10" s="20">
        <x:f>40000*12</x:f>
        <x:v>480000</x:v>
      </x:c>
      <x:c r="J10" s="20"/>
      <x:c r="K10" s="162">
        <x:f>E10+F10+H10+I10+J10</x:f>
        <x:v>31369120</x:v>
      </x:c>
      <x:c r="L10" s="162">
        <x:f>K10</x:f>
        <x:v>31369120</x:v>
      </x:c>
      <x:c r="M10" s="21">
        <x:f>ROUNDDOWN(L10*3.06%,-1)</x:f>
        <x:v>959890</x:v>
      </x:c>
      <x:c r="N10" s="21">
        <x:f>ROUNDDOWN(M10*6.55%,-1)</x:f>
        <x:v>62870</x:v>
      </x:c>
      <x:c r="O10" s="21">
        <x:f>ROUNDDOWN(L10*0.045,-1)</x:f>
        <x:v>1411610</x:v>
      </x:c>
      <x:c r="P10" s="21">
        <x:f>ROUNDDOWN(L10*0.007,-1)</x:f>
        <x:v>219580</x:v>
      </x:c>
      <x:c r="Q10" s="21">
        <x:f>ROUNDDOWN(L10*0.009,-1)</x:f>
        <x:v>282320</x:v>
      </x:c>
      <x:c r="R10" s="21">
        <x:f>ROUNDDOWN(K10/12,-1)</x:f>
        <x:v>2614090</x:v>
      </x:c>
      <x:c r="S10" s="162">
        <x:f>SUM(M10:R10)</x:f>
        <x:v>5550360</x:v>
      </x:c>
    </x:row>
    <x:row r="11" spans="1:19" ht="30" customHeight="1">
      <x:c r="A11" s="18">
        <x:v>5</x:v>
      </x:c>
      <x:c r="B11" s="25" t="s">
        <x:v>30</x:v>
      </x:c>
      <x:c r="C11" s="19">
        <x:v>6</x:v>
      </x:c>
      <x:c r="D11" s="20">
        <x:v>2224000</x:v>
      </x:c>
      <x:c r="E11" s="20">
        <x:f>D11*12</x:f>
        <x:v>26688000</x:v>
      </x:c>
      <x:c r="F11" s="20">
        <x:f>D11*60%*2</x:f>
        <x:v>2668800</x:v>
      </x:c>
      <x:c r="G11" s="20">
        <x:v>8</x:v>
      </x:c>
      <x:c r="H11" s="20">
        <x:f>ROUNDDOWN(E11*1/209*1.5*8,-1)</x:f>
        <x:v>1532320</x:v>
      </x:c>
      <x:c r="I11" s="20"/>
      <x:c r="J11" s="20"/>
      <x:c r="K11" s="162">
        <x:f>E11+F11+H11+I11+J11</x:f>
        <x:v>30889120</x:v>
      </x:c>
      <x:c r="L11" s="162">
        <x:f>K11</x:f>
        <x:v>30889120</x:v>
      </x:c>
      <x:c r="M11" s="21">
        <x:f>ROUNDDOWN(L11*3.06%,-1)</x:f>
        <x:v>945200</x:v>
      </x:c>
      <x:c r="N11" s="21">
        <x:f>ROUNDDOWN(M11*6.55%,-1)</x:f>
        <x:v>61910</x:v>
      </x:c>
      <x:c r="O11" s="21">
        <x:f>ROUNDDOWN(L11*0.045,-1)</x:f>
        <x:v>1390010</x:v>
      </x:c>
      <x:c r="P11" s="21">
        <x:f>ROUNDDOWN(L11*0.007,-1)</x:f>
        <x:v>216220</x:v>
      </x:c>
      <x:c r="Q11" s="21">
        <x:f>ROUNDDOWN(L11*0.009,-1)</x:f>
        <x:v>278000</x:v>
      </x:c>
      <x:c r="R11" s="21">
        <x:f>ROUNDDOWN(K11/12,-1)</x:f>
        <x:v>2574090</x:v>
      </x:c>
      <x:c r="S11" s="162">
        <x:f>SUM(M11:R11)</x:f>
        <x:v>5465430</x:v>
      </x:c>
    </x:row>
    <x:row r="12" spans="1:19" ht="30" customHeight="1">
      <x:c r="A12" s="18">
        <x:v>6</x:v>
      </x:c>
      <x:c r="B12" s="25" t="s">
        <x:v>246</x:v>
      </x:c>
      <x:c r="C12" s="19">
        <x:v>6</x:v>
      </x:c>
      <x:c r="D12" s="20">
        <x:v>2224000</x:v>
      </x:c>
      <x:c r="E12" s="20">
        <x:f>D12*12</x:f>
        <x:v>26688000</x:v>
      </x:c>
      <x:c r="F12" s="20">
        <x:f>D12*60%*2</x:f>
        <x:v>2668800</x:v>
      </x:c>
      <x:c r="G12" s="20">
        <x:v>8</x:v>
      </x:c>
      <x:c r="H12" s="20">
        <x:f>ROUNDDOWN(E12*1/209*1.5*8,-1)</x:f>
        <x:v>1532320</x:v>
      </x:c>
      <x:c r="I12" s="20"/>
      <x:c r="J12" s="20"/>
      <x:c r="K12" s="162">
        <x:f>E12+F12+H12+I12+J12</x:f>
        <x:v>30889120</x:v>
      </x:c>
      <x:c r="L12" s="162">
        <x:f>K12</x:f>
        <x:v>30889120</x:v>
      </x:c>
      <x:c r="M12" s="21">
        <x:f>ROUNDDOWN(L12*3.06%,-1)</x:f>
        <x:v>945200</x:v>
      </x:c>
      <x:c r="N12" s="21">
        <x:f>ROUNDDOWN(M12*6.55%,-1)</x:f>
        <x:v>61910</x:v>
      </x:c>
      <x:c r="O12" s="21">
        <x:f>ROUNDDOWN(L12*0.045,-1)</x:f>
        <x:v>1390010</x:v>
      </x:c>
      <x:c r="P12" s="21">
        <x:f>ROUNDDOWN(L12*0.007,-1)</x:f>
        <x:v>216220</x:v>
      </x:c>
      <x:c r="Q12" s="21">
        <x:f>ROUNDDOWN(L12*0.009,-1)</x:f>
        <x:v>278000</x:v>
      </x:c>
      <x:c r="R12" s="21">
        <x:f>ROUNDDOWN(K12/12,-1)</x:f>
        <x:v>2574090</x:v>
      </x:c>
      <x:c r="S12" s="162">
        <x:f>SUM(M12:R12)</x:f>
        <x:v>5465430</x:v>
      </x:c>
    </x:row>
    <x:row r="13" spans="1:19" ht="30" customHeight="1">
      <x:c r="A13" s="18">
        <x:v>7</x:v>
      </x:c>
      <x:c r="B13" s="18" t="s">
        <x:v>58</x:v>
      </x:c>
      <x:c r="C13" s="19">
        <x:v>23</x:v>
      </x:c>
      <x:c r="D13" s="20">
        <x:v>2875000</x:v>
      </x:c>
      <x:c r="E13" s="20">
        <x:f>D13*12</x:f>
        <x:v>34500000</x:v>
      </x:c>
      <x:c r="F13" s="20">
        <x:f>D13*60%*2</x:f>
        <x:v>3450000</x:v>
      </x:c>
      <x:c r="G13" s="20">
        <x:v>8</x:v>
      </x:c>
      <x:c r="H13" s="20">
        <x:f>ROUNDDOWN(E13*1/209*1.5*8,-1)</x:f>
        <x:v>1980860</x:v>
      </x:c>
      <x:c r="I13" s="20"/>
      <x:c r="J13" s="20"/>
      <x:c r="K13" s="162">
        <x:f>E13+F13+H13+I13+J13</x:f>
        <x:v>39930860</x:v>
      </x:c>
      <x:c r="L13" s="162">
        <x:f>K13</x:f>
        <x:v>39930860</x:v>
      </x:c>
      <x:c r="M13" s="21">
        <x:f>ROUNDDOWN(L13*3.06%,-1)</x:f>
        <x:v>1221880</x:v>
      </x:c>
      <x:c r="N13" s="21">
        <x:f>ROUNDDOWN(M13*6.55%,-1)</x:f>
        <x:v>80030</x:v>
      </x:c>
      <x:c r="O13" s="21">
        <x:f>ROUNDDOWN(L13*0.045,-1)</x:f>
        <x:v>1796880</x:v>
      </x:c>
      <x:c r="P13" s="21">
        <x:f>ROUNDDOWN(L13*0.007,-1)</x:f>
        <x:v>279510</x:v>
      </x:c>
      <x:c r="Q13" s="21">
        <x:f>ROUNDDOWN(L13*0.009,-1)</x:f>
        <x:v>359370</x:v>
      </x:c>
      <x:c r="R13" s="21">
        <x:f>ROUNDDOWN(K13/12,-1)</x:f>
        <x:v>3327570</x:v>
      </x:c>
      <x:c r="S13" s="162">
        <x:f>SUM(M13:R13)</x:f>
        <x:v>7065240</x:v>
      </x:c>
    </x:row>
    <x:row r="14" spans="1:19" ht="30" customHeight="1">
      <x:c r="A14" s="18">
        <x:v>8</x:v>
      </x:c>
      <x:c r="B14" s="25" t="s">
        <x:v>64</x:v>
      </x:c>
      <x:c r="C14" s="19">
        <x:v>14</x:v>
      </x:c>
      <x:c r="D14" s="20">
        <x:v>2440000</x:v>
      </x:c>
      <x:c r="E14" s="20">
        <x:f>D14*12</x:f>
        <x:v>29280000</x:v>
      </x:c>
      <x:c r="F14" s="20">
        <x:f>D14*60%*2</x:f>
        <x:v>2928000</x:v>
      </x:c>
      <x:c r="G14" s="26">
        <x:v>8</x:v>
      </x:c>
      <x:c r="H14" s="20">
        <x:f>ROUNDDOWN(E14*1/209*1.5*8,-1)</x:f>
        <x:v>1681140</x:v>
      </x:c>
      <x:c r="I14" s="20">
        <x:f>60000*12</x:f>
        <x:v>720000</x:v>
      </x:c>
      <x:c r="J14" s="20"/>
      <x:c r="K14" s="162">
        <x:f>E14+F14+H14+I14+J14</x:f>
        <x:v>34609140</x:v>
      </x:c>
      <x:c r="L14" s="162">
        <x:f>K14</x:f>
        <x:v>34609140</x:v>
      </x:c>
      <x:c r="M14" s="21">
        <x:f>ROUNDDOWN(L14*3.06%,-1)</x:f>
        <x:v>1059030</x:v>
      </x:c>
      <x:c r="N14" s="21">
        <x:f>ROUNDDOWN(M14*6.55%,-1)</x:f>
        <x:v>69360</x:v>
      </x:c>
      <x:c r="O14" s="21">
        <x:f>ROUNDDOWN(L14*0.045,-1)</x:f>
        <x:v>1557410</x:v>
      </x:c>
      <x:c r="P14" s="21">
        <x:f>ROUNDDOWN(L14*0.007,-1)</x:f>
        <x:v>242260</x:v>
      </x:c>
      <x:c r="Q14" s="21">
        <x:f>ROUNDDOWN(L14*0.009,-1)</x:f>
        <x:v>311480</x:v>
      </x:c>
      <x:c r="R14" s="21">
        <x:f>ROUNDDOWN(K14/12,-1)</x:f>
        <x:v>2884090</x:v>
      </x:c>
      <x:c r="S14" s="162">
        <x:f>SUM(M14:R14)</x:f>
        <x:v>6123630</x:v>
      </x:c>
    </x:row>
    <x:row r="15" spans="1:19" ht="30" customHeight="1">
      <x:c r="A15" s="18">
        <x:v>9</x:v>
      </x:c>
      <x:c r="B15" s="25" t="s">
        <x:v>248</x:v>
      </x:c>
      <x:c r="C15" s="19">
        <x:v>4</x:v>
      </x:c>
      <x:c r="D15" s="20">
        <x:v>1799000</x:v>
      </x:c>
      <x:c r="E15" s="20">
        <x:f>D15*12</x:f>
        <x:v>21588000</x:v>
      </x:c>
      <x:c r="F15" s="20">
        <x:f>D15*60%*2</x:f>
        <x:v>2158800</x:v>
      </x:c>
      <x:c r="G15" s="20">
        <x:v>8</x:v>
      </x:c>
      <x:c r="H15" s="20">
        <x:f>ROUNDDOWN(E15*1/209*1.5*8,-1)</x:f>
        <x:v>1239500</x:v>
      </x:c>
      <x:c r="I15" s="20">
        <x:f>40000*12</x:f>
        <x:v>480000</x:v>
      </x:c>
      <x:c r="J15" s="20">
        <x:f>27000*12</x:f>
        <x:v>324000</x:v>
      </x:c>
      <x:c r="K15" s="162">
        <x:f>E15+F15+H15+I15+J15</x:f>
        <x:v>25790300</x:v>
      </x:c>
      <x:c r="L15" s="162">
        <x:f>K15</x:f>
        <x:v>25790300</x:v>
      </x:c>
      <x:c r="M15" s="21">
        <x:f>ROUNDDOWN(L15*3.06%,-1)</x:f>
        <x:v>789180</x:v>
      </x:c>
      <x:c r="N15" s="21">
        <x:f>ROUNDDOWN(M15*6.55%,-1)</x:f>
        <x:v>51690</x:v>
      </x:c>
      <x:c r="O15" s="21">
        <x:f>ROUNDDOWN(L15*0.045,-1)</x:f>
        <x:v>1160560</x:v>
      </x:c>
      <x:c r="P15" s="21">
        <x:f>ROUNDDOWN(L15*0.007,-1)</x:f>
        <x:v>180530</x:v>
      </x:c>
      <x:c r="Q15" s="21">
        <x:f>ROUNDDOWN(L15*0.009,-1)</x:f>
        <x:v>232110</x:v>
      </x:c>
      <x:c r="R15" s="21">
        <x:f>ROUNDDOWN(K15/12,-1)</x:f>
        <x:v>2149190</x:v>
      </x:c>
      <x:c r="S15" s="162">
        <x:f>SUM(M15:R15)</x:f>
        <x:v>4563260</x:v>
      </x:c>
    </x:row>
    <x:row r="16" spans="1:19" ht="30" customHeight="1">
      <x:c r="A16" s="18">
        <x:v>10</x:v>
      </x:c>
      <x:c r="B16" s="25" t="s">
        <x:v>163</x:v>
      </x:c>
      <x:c r="C16" s="19">
        <x:v>2</x:v>
      </x:c>
      <x:c r="D16" s="20">
        <x:v>1690000</x:v>
      </x:c>
      <x:c r="E16" s="20">
        <x:f>D16*12</x:f>
        <x:v>20280000</x:v>
      </x:c>
      <x:c r="F16" s="20">
        <x:f>D16*60%*2</x:f>
        <x:v>2028000</x:v>
      </x:c>
      <x:c r="G16" s="20">
        <x:v>8</x:v>
      </x:c>
      <x:c r="H16" s="20">
        <x:f>ROUNDDOWN(E16*1/209*1.5*8,-1)</x:f>
        <x:v>1164400</x:v>
      </x:c>
      <x:c r="I16" s="20"/>
      <x:c r="J16" s="20"/>
      <x:c r="K16" s="162">
        <x:f>E16+F16+H16+I16+J16</x:f>
        <x:v>23472400</x:v>
      </x:c>
      <x:c r="L16" s="162">
        <x:f>K16</x:f>
        <x:v>23472400</x:v>
      </x:c>
      <x:c r="M16" s="21">
        <x:f>ROUNDDOWN(L16*3.06%,-1)</x:f>
        <x:v>718250</x:v>
      </x:c>
      <x:c r="N16" s="21">
        <x:f>ROUNDDOWN(M16*6.55%,-1)</x:f>
        <x:v>47040</x:v>
      </x:c>
      <x:c r="O16" s="21">
        <x:f>ROUNDDOWN(L16*0.045,-1)</x:f>
        <x:v>1056250</x:v>
      </x:c>
      <x:c r="P16" s="21">
        <x:f>ROUNDDOWN(L16*0.007,-1)</x:f>
        <x:v>164300</x:v>
      </x:c>
      <x:c r="Q16" s="21">
        <x:f>ROUNDDOWN(L16*0.009,-1)</x:f>
        <x:v>211250</x:v>
      </x:c>
      <x:c r="R16" s="21">
        <x:f>ROUNDDOWN(K16/12,-1)</x:f>
        <x:v>1956030</x:v>
      </x:c>
      <x:c r="S16" s="162">
        <x:f>SUM(M16:R16)</x:f>
        <x:v>4153120</x:v>
      </x:c>
    </x:row>
    <x:row r="17" spans="1:19" ht="30" customHeight="1">
      <x:c r="A17" s="18">
        <x:v>11</x:v>
      </x:c>
      <x:c r="B17" s="25" t="s">
        <x:v>111</x:v>
      </x:c>
      <x:c r="C17" s="19">
        <x:v>12</x:v>
      </x:c>
      <x:c r="D17" s="20">
        <x:v>2539000</x:v>
      </x:c>
      <x:c r="E17" s="20">
        <x:f>D17*12</x:f>
        <x:v>30468000</x:v>
      </x:c>
      <x:c r="F17" s="20">
        <x:f>D17*60%*2</x:f>
        <x:v>3046800</x:v>
      </x:c>
      <x:c r="G17" s="20">
        <x:v>30</x:v>
      </x:c>
      <x:c r="H17" s="20">
        <x:f>ROUNDDOWN(E17*1/209*1.5*G17,-1)</x:f>
        <x:v>6560090</x:v>
      </x:c>
      <x:c r="I17" s="20"/>
      <x:c r="J17" s="20"/>
      <x:c r="K17" s="162">
        <x:f>E17+F17+H17+I17+J17</x:f>
        <x:v>40074890</x:v>
      </x:c>
      <x:c r="L17" s="162">
        <x:f>K17</x:f>
        <x:v>40074890</x:v>
      </x:c>
      <x:c r="M17" s="21">
        <x:f>ROUNDDOWN(L17*3.06%,-1)</x:f>
        <x:v>1226290</x:v>
      </x:c>
      <x:c r="N17" s="21">
        <x:f>ROUNDDOWN(M17*6.55%,-1)</x:f>
        <x:v>80320</x:v>
      </x:c>
      <x:c r="O17" s="21">
        <x:f>ROUNDDOWN(L17*0.045,-1)</x:f>
        <x:v>1803370</x:v>
      </x:c>
      <x:c r="P17" s="21">
        <x:f>ROUNDDOWN(L17*0.007,-1)</x:f>
        <x:v>280520</x:v>
      </x:c>
      <x:c r="Q17" s="21">
        <x:f>ROUNDDOWN(L17*0.009,-1)</x:f>
        <x:v>360670</x:v>
      </x:c>
      <x:c r="R17" s="21">
        <x:f>ROUNDDOWN(K17/12,-1)</x:f>
        <x:v>3339570</x:v>
      </x:c>
      <x:c r="S17" s="162">
        <x:f>SUM(M17:R17)</x:f>
        <x:v>7090740</x:v>
      </x:c>
    </x:row>
    <x:row r="18" spans="1:19" ht="30" customHeight="1">
      <x:c r="A18" s="18">
        <x:v>12</x:v>
      </x:c>
      <x:c r="B18" s="25" t="s">
        <x:v>175</x:v>
      </x:c>
      <x:c r="C18" s="19">
        <x:v>6</x:v>
      </x:c>
      <x:c r="D18" s="20">
        <x:v>1964000</x:v>
      </x:c>
      <x:c r="E18" s="20">
        <x:f>D18*12</x:f>
        <x:v>23568000</x:v>
      </x:c>
      <x:c r="F18" s="20">
        <x:f>D18*60%*2</x:f>
        <x:v>2356800</x:v>
      </x:c>
      <x:c r="G18" s="20">
        <x:v>30</x:v>
      </x:c>
      <x:c r="H18" s="20">
        <x:f>ROUNDDOWN(E18*1/209*1.5*G18,-1)</x:f>
        <x:v>5074440</x:v>
      </x:c>
      <x:c r="I18" s="20">
        <x:f>40000*12</x:f>
        <x:v>480000</x:v>
      </x:c>
      <x:c r="J18" s="20"/>
      <x:c r="K18" s="162">
        <x:f>E18+F18+H18+I18+J18</x:f>
        <x:v>31479240</x:v>
      </x:c>
      <x:c r="L18" s="162">
        <x:f>K18</x:f>
        <x:v>31479240</x:v>
      </x:c>
      <x:c r="M18" s="21">
        <x:f>ROUNDDOWN(L18*3.06%,-1)</x:f>
        <x:v>963260</x:v>
      </x:c>
      <x:c r="N18" s="21">
        <x:f>ROUNDDOWN(M18*6.55%,-1)</x:f>
        <x:v>63090</x:v>
      </x:c>
      <x:c r="O18" s="21">
        <x:f>ROUNDDOWN(L18*0.045,-1)</x:f>
        <x:v>1416560</x:v>
      </x:c>
      <x:c r="P18" s="21">
        <x:f>ROUNDDOWN(L18*0.007,-1)</x:f>
        <x:v>220350</x:v>
      </x:c>
      <x:c r="Q18" s="21">
        <x:f>ROUNDDOWN(L18*0.009,-1)</x:f>
        <x:v>283310</x:v>
      </x:c>
      <x:c r="R18" s="21">
        <x:f>ROUNDDOWN(K18/12,-1)</x:f>
        <x:v>2623270</x:v>
      </x:c>
      <x:c r="S18" s="162">
        <x:f>SUM(M18:R18)</x:f>
        <x:v>5569840</x:v>
      </x:c>
    </x:row>
    <x:row r="19" spans="1:19" ht="30" customHeight="1">
      <x:c r="A19" s="18">
        <x:v>13</x:v>
      </x:c>
      <x:c r="B19" s="25" t="s">
        <x:v>238</x:v>
      </x:c>
      <x:c r="C19" s="19">
        <x:v>7</x:v>
      </x:c>
      <x:c r="D19" s="20">
        <x:v>2014000</x:v>
      </x:c>
      <x:c r="E19" s="20">
        <x:f>D19*12</x:f>
        <x:v>24168000</x:v>
      </x:c>
      <x:c r="F19" s="20">
        <x:f>D19*60%*2</x:f>
        <x:v>2416800</x:v>
      </x:c>
      <x:c r="G19" s="20">
        <x:v>30</x:v>
      </x:c>
      <x:c r="H19" s="20">
        <x:f>ROUNDDOWN(E19*1/209*1.5*G19,-1)</x:f>
        <x:v>5203630</x:v>
      </x:c>
      <x:c r="I19" s="20"/>
      <x:c r="J19" s="20"/>
      <x:c r="K19" s="162">
        <x:f>E19+F19+H19+I19+J19</x:f>
        <x:v>31788430</x:v>
      </x:c>
      <x:c r="L19" s="162">
        <x:f>K19</x:f>
        <x:v>31788430</x:v>
      </x:c>
      <x:c r="M19" s="21">
        <x:f>ROUNDDOWN(L19*3.06%,-1)</x:f>
        <x:v>972720</x:v>
      </x:c>
      <x:c r="N19" s="21">
        <x:f>ROUNDDOWN(M19*6.55%,-1)</x:f>
        <x:v>63710</x:v>
      </x:c>
      <x:c r="O19" s="21">
        <x:f>ROUNDDOWN(L19*0.045,-1)</x:f>
        <x:v>1430470</x:v>
      </x:c>
      <x:c r="P19" s="21">
        <x:f>ROUNDDOWN(L19*0.007,-1)</x:f>
        <x:v>222510</x:v>
      </x:c>
      <x:c r="Q19" s="21">
        <x:f>ROUNDDOWN(L19*0.009,-1)</x:f>
        <x:v>286090</x:v>
      </x:c>
      <x:c r="R19" s="21">
        <x:f>ROUNDDOWN(K19/12,-1)</x:f>
        <x:v>2649030</x:v>
      </x:c>
      <x:c r="S19" s="162">
        <x:f>SUM(M19:R19)</x:f>
        <x:v>5624530</x:v>
      </x:c>
    </x:row>
    <x:row r="20" spans="1:19" ht="30" customHeight="1">
      <x:c r="A20" s="18">
        <x:v>14</x:v>
      </x:c>
      <x:c r="B20" s="25" t="s">
        <x:v>264</x:v>
      </x:c>
      <x:c r="C20" s="19">
        <x:v>9</x:v>
      </x:c>
      <x:c r="D20" s="20">
        <x:v>2165000</x:v>
      </x:c>
      <x:c r="E20" s="20">
        <x:f>D20*12</x:f>
        <x:v>25980000</x:v>
      </x:c>
      <x:c r="F20" s="20">
        <x:f>D20*60%*2</x:f>
        <x:v>2598000</x:v>
      </x:c>
      <x:c r="G20" s="20">
        <x:v>30</x:v>
      </x:c>
      <x:c r="H20" s="20">
        <x:f>ROUNDDOWN(E20*1/209*1.5*G20,-1)</x:f>
        <x:v>5593770</x:v>
      </x:c>
      <x:c r="I20" s="20"/>
      <x:c r="J20" s="20"/>
      <x:c r="K20" s="162">
        <x:f>E20+F20+H20+I20+J20</x:f>
        <x:v>34171770</x:v>
      </x:c>
      <x:c r="L20" s="162">
        <x:f>K20</x:f>
        <x:v>34171770</x:v>
      </x:c>
      <x:c r="M20" s="21">
        <x:f>ROUNDDOWN(L20*3.06%,-1)</x:f>
        <x:v>1045650</x:v>
      </x:c>
      <x:c r="N20" s="21">
        <x:f>ROUNDDOWN(M20*6.55%,-1)</x:f>
        <x:v>68490</x:v>
      </x:c>
      <x:c r="O20" s="21">
        <x:f>ROUNDDOWN(L20*0.045,-1)</x:f>
        <x:v>1537720</x:v>
      </x:c>
      <x:c r="P20" s="21">
        <x:f>ROUNDDOWN(L20*0.007,-1)</x:f>
        <x:v>239200</x:v>
      </x:c>
      <x:c r="Q20" s="21">
        <x:f>ROUNDDOWN(L20*0.009,-1)</x:f>
        <x:v>307540</x:v>
      </x:c>
      <x:c r="R20" s="21">
        <x:f>ROUNDDOWN(K20/12,-1)</x:f>
        <x:v>2847640</x:v>
      </x:c>
      <x:c r="S20" s="162">
        <x:f>SUM(M20:R20)</x:f>
        <x:v>6046240</x:v>
      </x:c>
    </x:row>
    <x:row r="21" spans="1:19" ht="30" customHeight="1">
      <x:c r="A21" s="18">
        <x:v>15</x:v>
      </x:c>
      <x:c r="B21" s="25" t="s">
        <x:v>257</x:v>
      </x:c>
      <x:c r="C21" s="19">
        <x:v>4</x:v>
      </x:c>
      <x:c r="D21" s="20">
        <x:v>1799000</x:v>
      </x:c>
      <x:c r="E21" s="20">
        <x:f>D21*12</x:f>
        <x:v>21588000</x:v>
      </x:c>
      <x:c r="F21" s="20">
        <x:f>D21*60%*2</x:f>
        <x:v>2158800</x:v>
      </x:c>
      <x:c r="G21" s="20">
        <x:v>30</x:v>
      </x:c>
      <x:c r="H21" s="20">
        <x:f>ROUNDDOWN(E21*1/209*1.5*G21,-1)</x:f>
        <x:v>4648130</x:v>
      </x:c>
      <x:c r="I21" s="20"/>
      <x:c r="J21" s="20"/>
      <x:c r="K21" s="162">
        <x:f>E21+F21+H21+I21+J21</x:f>
        <x:v>28394930</x:v>
      </x:c>
      <x:c r="L21" s="162">
        <x:f>K21</x:f>
        <x:v>28394930</x:v>
      </x:c>
      <x:c r="M21" s="21">
        <x:f>ROUNDDOWN(L21*3.06%,-1)</x:f>
        <x:v>868880</x:v>
      </x:c>
      <x:c r="N21" s="21">
        <x:f>ROUNDDOWN(M21*6.55%,-1)</x:f>
        <x:v>56910</x:v>
      </x:c>
      <x:c r="O21" s="21">
        <x:f>ROUNDDOWN(L21*0.045,-1)</x:f>
        <x:v>1277770</x:v>
      </x:c>
      <x:c r="P21" s="21">
        <x:f>ROUNDDOWN(L21*0.007,-1)</x:f>
        <x:v>198760</x:v>
      </x:c>
      <x:c r="Q21" s="21">
        <x:f>ROUNDDOWN(L21*0.009,-1)</x:f>
        <x:v>255550</x:v>
      </x:c>
      <x:c r="R21" s="21">
        <x:f>ROUNDDOWN(K21/12,-1)</x:f>
        <x:v>2366240</x:v>
      </x:c>
      <x:c r="S21" s="162">
        <x:f>SUM(M21:R21)</x:f>
        <x:v>5024110</x:v>
      </x:c>
    </x:row>
    <x:row r="22" spans="1:19" ht="30" customHeight="1">
      <x:c r="A22" s="18">
        <x:v>16</x:v>
      </x:c>
      <x:c r="B22" s="25" t="s">
        <x:v>275</x:v>
      </x:c>
      <x:c r="C22" s="19">
        <x:v>4</x:v>
      </x:c>
      <x:c r="D22" s="20">
        <x:v>1799000</x:v>
      </x:c>
      <x:c r="E22" s="20">
        <x:f>D22*12</x:f>
        <x:v>21588000</x:v>
      </x:c>
      <x:c r="F22" s="20">
        <x:f>D22*60%*2</x:f>
        <x:v>2158800</x:v>
      </x:c>
      <x:c r="G22" s="20">
        <x:v>30</x:v>
      </x:c>
      <x:c r="H22" s="20">
        <x:f>ROUNDDOWN(E22*1/209*1.5*G22,-1)</x:f>
        <x:v>4648130</x:v>
      </x:c>
      <x:c r="I22" s="20"/>
      <x:c r="J22" s="20"/>
      <x:c r="K22" s="162">
        <x:f>E22+F22+H22+I22+J22</x:f>
        <x:v>28394930</x:v>
      </x:c>
      <x:c r="L22" s="162">
        <x:f>K22</x:f>
        <x:v>28394930</x:v>
      </x:c>
      <x:c r="M22" s="21">
        <x:f>ROUNDDOWN(L22*3.06%,-1)</x:f>
        <x:v>868880</x:v>
      </x:c>
      <x:c r="N22" s="21">
        <x:f>ROUNDDOWN(M22*6.55%,-1)</x:f>
        <x:v>56910</x:v>
      </x:c>
      <x:c r="O22" s="21">
        <x:f>ROUNDDOWN(L22*0.045,-1)</x:f>
        <x:v>1277770</x:v>
      </x:c>
      <x:c r="P22" s="21">
        <x:f>ROUNDDOWN(L22*0.007,-1)</x:f>
        <x:v>198760</x:v>
      </x:c>
      <x:c r="Q22" s="21">
        <x:f>ROUNDDOWN(L22*0.009,-1)</x:f>
        <x:v>255550</x:v>
      </x:c>
      <x:c r="R22" s="21">
        <x:f>ROUNDDOWN(K22/12,-1)</x:f>
        <x:v>2366240</x:v>
      </x:c>
      <x:c r="S22" s="162">
        <x:f>SUM(M22:R22)</x:f>
        <x:v>5024110</x:v>
      </x:c>
    </x:row>
    <x:row r="23" spans="1:19" ht="30" customHeight="1">
      <x:c r="A23" s="18">
        <x:v>17</x:v>
      </x:c>
      <x:c r="B23" s="25" t="s">
        <x:v>237</x:v>
      </x:c>
      <x:c r="C23" s="19">
        <x:v>4</x:v>
      </x:c>
      <x:c r="D23" s="20">
        <x:v>1799000</x:v>
      </x:c>
      <x:c r="E23" s="20">
        <x:f>D23*12</x:f>
        <x:v>21588000</x:v>
      </x:c>
      <x:c r="F23" s="20">
        <x:f>D23*60%*2</x:f>
        <x:v>2158800</x:v>
      </x:c>
      <x:c r="G23" s="20">
        <x:v>30</x:v>
      </x:c>
      <x:c r="H23" s="20">
        <x:f>ROUNDDOWN(E23*1/209*1.5*G23,-1)</x:f>
        <x:v>4648130</x:v>
      </x:c>
      <x:c r="I23" s="20"/>
      <x:c r="J23" s="20"/>
      <x:c r="K23" s="162">
        <x:f>E23+F23+H23+I23+J23</x:f>
        <x:v>28394930</x:v>
      </x:c>
      <x:c r="L23" s="162">
        <x:f>K23</x:f>
        <x:v>28394930</x:v>
      </x:c>
      <x:c r="M23" s="21">
        <x:f>ROUNDDOWN(L23*3.06%,-1)</x:f>
        <x:v>868880</x:v>
      </x:c>
      <x:c r="N23" s="21">
        <x:f>ROUNDDOWN(M23*6.55%,-1)</x:f>
        <x:v>56910</x:v>
      </x:c>
      <x:c r="O23" s="21">
        <x:f>ROUNDDOWN(L23*0.045,-1)</x:f>
        <x:v>1277770</x:v>
      </x:c>
      <x:c r="P23" s="21">
        <x:f>ROUNDDOWN(L23*0.007,-1)</x:f>
        <x:v>198760</x:v>
      </x:c>
      <x:c r="Q23" s="21">
        <x:f>ROUNDDOWN(L23*0.009,-1)</x:f>
        <x:v>255550</x:v>
      </x:c>
      <x:c r="R23" s="21">
        <x:f>ROUNDDOWN(K23/12,-1)</x:f>
        <x:v>2366240</x:v>
      </x:c>
      <x:c r="S23" s="162">
        <x:f>SUM(M23:R23)</x:f>
        <x:v>5024110</x:v>
      </x:c>
    </x:row>
    <x:row r="24" spans="1:19" ht="30" customHeight="1">
      <x:c r="A24" s="18">
        <x:v>18</x:v>
      </x:c>
      <x:c r="B24" s="25" t="s">
        <x:v>258</x:v>
      </x:c>
      <x:c r="C24" s="19">
        <x:v>4</x:v>
      </x:c>
      <x:c r="D24" s="20">
        <x:v>1799000</x:v>
      </x:c>
      <x:c r="E24" s="20">
        <x:f>D24*12</x:f>
        <x:v>21588000</x:v>
      </x:c>
      <x:c r="F24" s="20">
        <x:f>D24*60%*2</x:f>
        <x:v>2158800</x:v>
      </x:c>
      <x:c r="G24" s="20">
        <x:v>30</x:v>
      </x:c>
      <x:c r="H24" s="20">
        <x:f>ROUNDDOWN(E24*1/209*1.5*G24,-1)</x:f>
        <x:v>4648130</x:v>
      </x:c>
      <x:c r="I24" s="20"/>
      <x:c r="J24" s="20"/>
      <x:c r="K24" s="162">
        <x:f>E24+F24+H24+I24+J24</x:f>
        <x:v>28394930</x:v>
      </x:c>
      <x:c r="L24" s="162">
        <x:f>K24</x:f>
        <x:v>28394930</x:v>
      </x:c>
      <x:c r="M24" s="21">
        <x:f>ROUNDDOWN(L24*3.06%,-1)</x:f>
        <x:v>868880</x:v>
      </x:c>
      <x:c r="N24" s="21">
        <x:f>ROUNDDOWN(M24*6.55%,-1)</x:f>
        <x:v>56910</x:v>
      </x:c>
      <x:c r="O24" s="21">
        <x:f>ROUNDDOWN(L24*0.045,-1)</x:f>
        <x:v>1277770</x:v>
      </x:c>
      <x:c r="P24" s="21">
        <x:f>ROUNDDOWN(L24*0.007,-1)</x:f>
        <x:v>198760</x:v>
      </x:c>
      <x:c r="Q24" s="21">
        <x:f>ROUNDDOWN(L24*0.009,-1)</x:f>
        <x:v>255550</x:v>
      </x:c>
      <x:c r="R24" s="21">
        <x:f>ROUNDDOWN(K24/12,-1)</x:f>
        <x:v>2366240</x:v>
      </x:c>
      <x:c r="S24" s="162">
        <x:f>SUM(M24:R24)</x:f>
        <x:v>5024110</x:v>
      </x:c>
    </x:row>
    <x:row r="25" spans="1:19" ht="30" customHeight="1">
      <x:c r="A25" s="18">
        <x:v>19</x:v>
      </x:c>
      <x:c r="B25" s="25" t="s">
        <x:v>31</x:v>
      </x:c>
      <x:c r="C25" s="19">
        <x:v>2</x:v>
      </x:c>
      <x:c r="D25" s="20">
        <x:v>1690000</x:v>
      </x:c>
      <x:c r="E25" s="20">
        <x:f>D25*12</x:f>
        <x:v>20280000</x:v>
      </x:c>
      <x:c r="F25" s="20">
        <x:f>D25*60%*2</x:f>
        <x:v>2028000</x:v>
      </x:c>
      <x:c r="G25" s="20">
        <x:v>30</x:v>
      </x:c>
      <x:c r="H25" s="20">
        <x:f>ROUNDDOWN(E25*1/209*1.5*G25,-1)</x:f>
        <x:v>4366500</x:v>
      </x:c>
      <x:c r="I25" s="20">
        <x:f>20000*12</x:f>
        <x:v>240000</x:v>
      </x:c>
      <x:c r="J25" s="20"/>
      <x:c r="K25" s="162">
        <x:f>E25+F25+H25+I25+J25</x:f>
        <x:v>26914500</x:v>
      </x:c>
      <x:c r="L25" s="162">
        <x:f>K25</x:f>
        <x:v>26914500</x:v>
      </x:c>
      <x:c r="M25" s="21">
        <x:f>ROUNDDOWN(L25*3.06%,-1)</x:f>
        <x:v>823580</x:v>
      </x:c>
      <x:c r="N25" s="21">
        <x:f>ROUNDDOWN(M25*6.55%,-1)</x:f>
        <x:v>53940</x:v>
      </x:c>
      <x:c r="O25" s="21">
        <x:f>ROUNDDOWN(L25*0.045,-1)</x:f>
        <x:v>1211150</x:v>
      </x:c>
      <x:c r="P25" s="21">
        <x:f>ROUNDDOWN(L25*0.007,-1)</x:f>
        <x:v>188400</x:v>
      </x:c>
      <x:c r="Q25" s="21">
        <x:f>ROUNDDOWN(L25*0.009,-1)</x:f>
        <x:v>242230</x:v>
      </x:c>
      <x:c r="R25" s="21">
        <x:f>ROUNDDOWN(K25/12,-1)</x:f>
        <x:v>2242870</x:v>
      </x:c>
      <x:c r="S25" s="162">
        <x:f>SUM(M25:R25)</x:f>
        <x:v>4762170</x:v>
      </x:c>
    </x:row>
    <x:row r="26" spans="1:19" ht="30" customHeight="1">
      <x:c r="A26" s="18">
        <x:v>20</x:v>
      </x:c>
      <x:c r="B26" s="25" t="s">
        <x:v>24</x:v>
      </x:c>
      <x:c r="C26" s="19">
        <x:v>6</x:v>
      </x:c>
      <x:c r="D26" s="20">
        <x:v>1964000</x:v>
      </x:c>
      <x:c r="E26" s="20">
        <x:f>D26*12</x:f>
        <x:v>23568000</x:v>
      </x:c>
      <x:c r="F26" s="20">
        <x:f>D26*60%*2</x:f>
        <x:v>2356800</x:v>
      </x:c>
      <x:c r="G26" s="20">
        <x:v>30</x:v>
      </x:c>
      <x:c r="H26" s="20">
        <x:f>ROUNDDOWN(E26*1/209*1.5*G26,-1)</x:f>
        <x:v>5074440</x:v>
      </x:c>
      <x:c r="I26" s="20"/>
      <x:c r="J26" s="20"/>
      <x:c r="K26" s="162">
        <x:f>E26+F26+H26+I26+J26</x:f>
        <x:v>30999240</x:v>
      </x:c>
      <x:c r="L26" s="162">
        <x:f>K26</x:f>
        <x:v>30999240</x:v>
      </x:c>
      <x:c r="M26" s="21">
        <x:f>ROUNDDOWN(L26*3.06%,-1)</x:f>
        <x:v>948570</x:v>
      </x:c>
      <x:c r="N26" s="21">
        <x:f>ROUNDDOWN(M26*6.55%,-1)</x:f>
        <x:v>62130</x:v>
      </x:c>
      <x:c r="O26" s="21">
        <x:f>ROUNDDOWN(L26*0.045,-1)</x:f>
        <x:v>1394960</x:v>
      </x:c>
      <x:c r="P26" s="21">
        <x:f>ROUNDDOWN(L26*0.007,-1)</x:f>
        <x:v>216990</x:v>
      </x:c>
      <x:c r="Q26" s="21">
        <x:f>ROUNDDOWN(L26*0.009,-1)</x:f>
        <x:v>278990</x:v>
      </x:c>
      <x:c r="R26" s="21">
        <x:f>ROUNDDOWN(K26/12,-1)</x:f>
        <x:v>2583270</x:v>
      </x:c>
      <x:c r="S26" s="162">
        <x:f>SUM(M26:R26)</x:f>
        <x:v>5484910</x:v>
      </x:c>
    </x:row>
    <x:row r="27" spans="1:19" ht="30" customHeight="1">
      <x:c r="A27" s="18">
        <x:v>21</x:v>
      </x:c>
      <x:c r="B27" s="25" t="s">
        <x:v>247</x:v>
      </x:c>
      <x:c r="C27" s="19">
        <x:v>7</x:v>
      </x:c>
      <x:c r="D27" s="20">
        <x:v>2014000</x:v>
      </x:c>
      <x:c r="E27" s="20">
        <x:f>D27*12</x:f>
        <x:v>24168000</x:v>
      </x:c>
      <x:c r="F27" s="20">
        <x:f>D27*60%*2</x:f>
        <x:v>2416800</x:v>
      </x:c>
      <x:c r="G27" s="20">
        <x:v>30</x:v>
      </x:c>
      <x:c r="H27" s="20">
        <x:f>ROUNDDOWN(E27*1/209*1.5*G27,-1)</x:f>
        <x:v>5203630</x:v>
      </x:c>
      <x:c r="I27" s="20"/>
      <x:c r="J27" s="20"/>
      <x:c r="K27" s="162">
        <x:f>E27+F27+H27+I27+J27</x:f>
        <x:v>31788430</x:v>
      </x:c>
      <x:c r="L27" s="162">
        <x:f>K27</x:f>
        <x:v>31788430</x:v>
      </x:c>
      <x:c r="M27" s="21">
        <x:f>ROUNDDOWN(L27*3.06%,-1)</x:f>
        <x:v>972720</x:v>
      </x:c>
      <x:c r="N27" s="21">
        <x:f>ROUNDDOWN(M27*6.55%,-1)</x:f>
        <x:v>63710</x:v>
      </x:c>
      <x:c r="O27" s="21">
        <x:f>ROUNDDOWN(L27*0.045,-1)</x:f>
        <x:v>1430470</x:v>
      </x:c>
      <x:c r="P27" s="21">
        <x:f>ROUNDDOWN(L27*0.007,-1)</x:f>
        <x:v>222510</x:v>
      </x:c>
      <x:c r="Q27" s="21">
        <x:f>ROUNDDOWN(L27*0.009,-1)</x:f>
        <x:v>286090</x:v>
      </x:c>
      <x:c r="R27" s="21">
        <x:f>ROUNDDOWN(K27/12,-1)</x:f>
        <x:v>2649030</x:v>
      </x:c>
      <x:c r="S27" s="162">
        <x:f>SUM(M27:R27)</x:f>
        <x:v>5624530</x:v>
      </x:c>
    </x:row>
    <x:row r="28" spans="1:19" ht="30" customHeight="1">
      <x:c r="A28" s="18">
        <x:v>22</x:v>
      </x:c>
      <x:c r="B28" s="25" t="s">
        <x:v>274</x:v>
      </x:c>
      <x:c r="C28" s="19">
        <x:v>2</x:v>
      </x:c>
      <x:c r="D28" s="20">
        <x:v>1690000</x:v>
      </x:c>
      <x:c r="E28" s="20">
        <x:f>D28*12</x:f>
        <x:v>20280000</x:v>
      </x:c>
      <x:c r="F28" s="20">
        <x:f>D28*60%*2</x:f>
        <x:v>2028000</x:v>
      </x:c>
      <x:c r="G28" s="20">
        <x:v>30</x:v>
      </x:c>
      <x:c r="H28" s="20">
        <x:f>ROUNDDOWN(E28*1/209*1.5*G28,-1)</x:f>
        <x:v>4366500</x:v>
      </x:c>
      <x:c r="I28" s="20"/>
      <x:c r="J28" s="20"/>
      <x:c r="K28" s="162">
        <x:f>E28+F28+H28+I28+J28</x:f>
        <x:v>26674500</x:v>
      </x:c>
      <x:c r="L28" s="162">
        <x:f>K28</x:f>
        <x:v>26674500</x:v>
      </x:c>
      <x:c r="M28" s="21">
        <x:f>ROUNDDOWN(L28*3.06%,-1)</x:f>
        <x:v>816230</x:v>
      </x:c>
      <x:c r="N28" s="21">
        <x:f>ROUNDDOWN(M28*6.55%,-1)</x:f>
        <x:v>53460</x:v>
      </x:c>
      <x:c r="O28" s="21">
        <x:f>ROUNDDOWN(L28*0.045,-1)</x:f>
        <x:v>1200350</x:v>
      </x:c>
      <x:c r="P28" s="21">
        <x:f>ROUNDDOWN(L28*0.007,-1)</x:f>
        <x:v>186720</x:v>
      </x:c>
      <x:c r="Q28" s="21">
        <x:f>ROUNDDOWN(L28*0.009,-1)</x:f>
        <x:v>240070</x:v>
      </x:c>
      <x:c r="R28" s="21">
        <x:f>ROUNDDOWN(K28/12,-1)</x:f>
        <x:v>2222870</x:v>
      </x:c>
      <x:c r="S28" s="162">
        <x:f>SUM(M28:R28)</x:f>
        <x:v>4719700</x:v>
      </x:c>
    </x:row>
    <x:row r="29" spans="1:19" ht="30" customHeight="1">
      <x:c r="A29" s="18">
        <x:v>23</x:v>
      </x:c>
      <x:c r="B29" s="25" t="s">
        <x:v>167</x:v>
      </x:c>
      <x:c r="C29" s="19">
        <x:v>2</x:v>
      </x:c>
      <x:c r="D29" s="20">
        <x:v>1690000</x:v>
      </x:c>
      <x:c r="E29" s="20">
        <x:f>D29*12</x:f>
        <x:v>20280000</x:v>
      </x:c>
      <x:c r="F29" s="20">
        <x:f>D29*60%*2</x:f>
        <x:v>2028000</x:v>
      </x:c>
      <x:c r="G29" s="20">
        <x:v>30</x:v>
      </x:c>
      <x:c r="H29" s="20">
        <x:f>ROUNDDOWN(E29*1/209*1.5*G29,-1)</x:f>
        <x:v>4366500</x:v>
      </x:c>
      <x:c r="I29" s="20"/>
      <x:c r="J29" s="20"/>
      <x:c r="K29" s="162">
        <x:f>E29+F29+H29+I29+J29</x:f>
        <x:v>26674500</x:v>
      </x:c>
      <x:c r="L29" s="162">
        <x:f>K29</x:f>
        <x:v>26674500</x:v>
      </x:c>
      <x:c r="M29" s="21">
        <x:f>ROUNDDOWN(L29*3.06%,-1)</x:f>
        <x:v>816230</x:v>
      </x:c>
      <x:c r="N29" s="21">
        <x:f>ROUNDDOWN(M29*6.55%,-1)</x:f>
        <x:v>53460</x:v>
      </x:c>
      <x:c r="O29" s="21">
        <x:f>ROUNDDOWN(L29*0.045,-1)</x:f>
        <x:v>1200350</x:v>
      </x:c>
      <x:c r="P29" s="21">
        <x:f>ROUNDDOWN(L29*0.007,-1)</x:f>
        <x:v>186720</x:v>
      </x:c>
      <x:c r="Q29" s="21">
        <x:f>ROUNDDOWN(L29*0.009,-1)</x:f>
        <x:v>240070</x:v>
      </x:c>
      <x:c r="R29" s="21">
        <x:f>ROUNDDOWN(K29/12,-1)</x:f>
        <x:v>2222870</x:v>
      </x:c>
      <x:c r="S29" s="162">
        <x:f>SUM(M29:R29)</x:f>
        <x:v>4719700</x:v>
      </x:c>
    </x:row>
    <x:row r="30" spans="1:19" ht="30" customHeight="1">
      <x:c r="A30" s="18">
        <x:v>24</x:v>
      </x:c>
      <x:c r="B30" s="25" t="s">
        <x:v>166</x:v>
      </x:c>
      <x:c r="C30" s="19">
        <x:v>7</x:v>
      </x:c>
      <x:c r="D30" s="20">
        <x:v>2014000</x:v>
      </x:c>
      <x:c r="E30" s="20">
        <x:f>D30*12</x:f>
        <x:v>24168000</x:v>
      </x:c>
      <x:c r="F30" s="20">
        <x:f>D30*60%*2</x:f>
        <x:v>2416800</x:v>
      </x:c>
      <x:c r="G30" s="20">
        <x:v>30</x:v>
      </x:c>
      <x:c r="H30" s="20">
        <x:f>ROUNDDOWN(E30*1/209*1.5*G30,-1)</x:f>
        <x:v>5203630</x:v>
      </x:c>
      <x:c r="I30" s="20"/>
      <x:c r="J30" s="20"/>
      <x:c r="K30" s="162">
        <x:f>E30+F30+H30+I30+J30</x:f>
        <x:v>31788430</x:v>
      </x:c>
      <x:c r="L30" s="162">
        <x:f>K30</x:f>
        <x:v>31788430</x:v>
      </x:c>
      <x:c r="M30" s="21">
        <x:f>ROUNDDOWN(L30*3.06%,-1)</x:f>
        <x:v>972720</x:v>
      </x:c>
      <x:c r="N30" s="21">
        <x:f>ROUNDDOWN(M30*6.55%,-1)</x:f>
        <x:v>63710</x:v>
      </x:c>
      <x:c r="O30" s="21">
        <x:f>ROUNDDOWN(L30*0.045,-1)</x:f>
        <x:v>1430470</x:v>
      </x:c>
      <x:c r="P30" s="21">
        <x:f>ROUNDDOWN(L30*0.007,-1)</x:f>
        <x:v>222510</x:v>
      </x:c>
      <x:c r="Q30" s="21">
        <x:f>ROUNDDOWN(L30*0.009,-1)</x:f>
        <x:v>286090</x:v>
      </x:c>
      <x:c r="R30" s="21">
        <x:f>ROUNDDOWN(K30/12,-1)</x:f>
        <x:v>2649030</x:v>
      </x:c>
      <x:c r="S30" s="162">
        <x:f>SUM(M30:R30)</x:f>
        <x:v>5624530</x:v>
      </x:c>
    </x:row>
    <x:row r="31" spans="1:19" ht="30" customHeight="1">
      <x:c r="A31" s="18">
        <x:v>25</x:v>
      </x:c>
      <x:c r="B31" s="25" t="s">
        <x:v>260</x:v>
      </x:c>
      <x:c r="C31" s="19">
        <x:v>1</x:v>
      </x:c>
      <x:c r="D31" s="20">
        <x:v>1799000</x:v>
      </x:c>
      <x:c r="E31" s="20">
        <x:f>D31*12</x:f>
        <x:v>21588000</x:v>
      </x:c>
      <x:c r="F31" s="20">
        <x:f>D31*60%*2</x:f>
        <x:v>2158800</x:v>
      </x:c>
      <x:c r="G31" s="20">
        <x:v>30</x:v>
      </x:c>
      <x:c r="H31" s="20">
        <x:f>ROUNDDOWN(E31*1/209*1.5*G31,-1)</x:f>
        <x:v>4648130</x:v>
      </x:c>
      <x:c r="I31" s="20">
        <x:f>20000*12</x:f>
        <x:v>240000</x:v>
      </x:c>
      <x:c r="J31" s="20"/>
      <x:c r="K31" s="162">
        <x:f>E31+F31+H31+I31+J31</x:f>
        <x:v>28634930</x:v>
      </x:c>
      <x:c r="L31" s="162">
        <x:f>K31</x:f>
        <x:v>28634930</x:v>
      </x:c>
      <x:c r="M31" s="21">
        <x:f>ROUNDDOWN(L31*3.06%,-1)</x:f>
        <x:v>876220</x:v>
      </x:c>
      <x:c r="N31" s="21">
        <x:f>ROUNDDOWN(M31*6.55%,-1)</x:f>
        <x:v>57390</x:v>
      </x:c>
      <x:c r="O31" s="21">
        <x:f>ROUNDDOWN(L31*0.045,-1)</x:f>
        <x:v>1288570</x:v>
      </x:c>
      <x:c r="P31" s="21">
        <x:f>ROUNDDOWN(L31*0.007,-1)</x:f>
        <x:v>200440</x:v>
      </x:c>
      <x:c r="Q31" s="21">
        <x:f>ROUNDDOWN(L31*0.009,-1)</x:f>
        <x:v>257710</x:v>
      </x:c>
      <x:c r="R31" s="21">
        <x:f>ROUNDDOWN(K31/12,-1)</x:f>
        <x:v>2386240</x:v>
      </x:c>
      <x:c r="S31" s="162">
        <x:f>SUM(M31:R31)</x:f>
        <x:v>5066570</x:v>
      </x:c>
    </x:row>
    <x:row r="32" spans="1:19" ht="30" customHeight="1">
      <x:c r="A32" s="18">
        <x:v>26</x:v>
      </x:c>
      <x:c r="B32" s="25" t="s">
        <x:v>262</x:v>
      </x:c>
      <x:c r="C32" s="19">
        <x:v>9</x:v>
      </x:c>
      <x:c r="D32" s="20">
        <x:v>2165000</x:v>
      </x:c>
      <x:c r="E32" s="20">
        <x:f>D32*12</x:f>
        <x:v>25980000</x:v>
      </x:c>
      <x:c r="F32" s="20">
        <x:f>D32*60%*2</x:f>
        <x:v>2598000</x:v>
      </x:c>
      <x:c r="G32" s="20">
        <x:v>30</x:v>
      </x:c>
      <x:c r="H32" s="20">
        <x:f>ROUNDDOWN(E32*1/209*1.5*G32,-1)</x:f>
        <x:v>5593770</x:v>
      </x:c>
      <x:c r="I32" s="20"/>
      <x:c r="J32" s="20"/>
      <x:c r="K32" s="162">
        <x:f>E32+F32+H32+I32+J32</x:f>
        <x:v>34171770</x:v>
      </x:c>
      <x:c r="L32" s="162">
        <x:f>K32</x:f>
        <x:v>34171770</x:v>
      </x:c>
      <x:c r="M32" s="21">
        <x:f>ROUNDDOWN(L32*3.06%,-1)</x:f>
        <x:v>1045650</x:v>
      </x:c>
      <x:c r="N32" s="21">
        <x:f>ROUNDDOWN(M32*6.55%,-1)</x:f>
        <x:v>68490</x:v>
      </x:c>
      <x:c r="O32" s="21">
        <x:f>ROUNDDOWN(L32*0.045,-1)</x:f>
        <x:v>1537720</x:v>
      </x:c>
      <x:c r="P32" s="21">
        <x:f>ROUNDDOWN(L32*0.007,-1)</x:f>
        <x:v>239200</x:v>
      </x:c>
      <x:c r="Q32" s="21">
        <x:f>ROUNDDOWN(L32*0.009,-1)</x:f>
        <x:v>307540</x:v>
      </x:c>
      <x:c r="R32" s="21">
        <x:f>ROUNDDOWN(K32/12,-1)</x:f>
        <x:v>2847640</x:v>
      </x:c>
      <x:c r="S32" s="162">
        <x:f>SUM(M32:R32)</x:f>
        <x:v>6046240</x:v>
      </x:c>
    </x:row>
    <x:row r="33" spans="1:19" ht="30" customHeight="1">
      <x:c r="A33" s="18">
        <x:v>27</x:v>
      </x:c>
      <x:c r="B33" s="18" t="s">
        <x:v>267</x:v>
      </x:c>
      <x:c r="C33" s="19">
        <x:v>7</x:v>
      </x:c>
      <x:c r="D33" s="20">
        <x:v>1025000</x:v>
      </x:c>
      <x:c r="E33" s="20">
        <x:f>D33*12</x:f>
        <x:v>12300000</x:v>
      </x:c>
      <x:c r="F33" s="20">
        <x:f>D33*60%*2</x:f>
        <x:v>1230000</x:v>
      </x:c>
      <x:c r="G33" s="20">
        <x:v>30</x:v>
      </x:c>
      <x:c r="H33" s="20">
        <x:f>ROUNDDOWN(E33*1/209*1.5*G33,-1)</x:f>
        <x:v>2648320</x:v>
      </x:c>
      <x:c r="I33" s="20">
        <x:f>60000*12</x:f>
        <x:v>720000</x:v>
      </x:c>
      <x:c r="J33" s="20"/>
      <x:c r="K33" s="162">
        <x:f>E33+F33+H33+I33+J33</x:f>
        <x:v>16898320</x:v>
      </x:c>
      <x:c r="L33" s="162">
        <x:f>K33</x:f>
        <x:v>16898320</x:v>
      </x:c>
      <x:c r="M33" s="21">
        <x:f>ROUNDDOWN(L33*3.06%,-1)</x:f>
        <x:v>517080</x:v>
      </x:c>
      <x:c r="N33" s="21">
        <x:f>ROUNDDOWN(M33*6.55%,-1)</x:f>
        <x:v>33860</x:v>
      </x:c>
      <x:c r="O33" s="21">
        <x:f>ROUNDDOWN(L33*0.045,-1)</x:f>
        <x:v>760420</x:v>
      </x:c>
      <x:c r="P33" s="21">
        <x:f>ROUNDDOWN(L33*0.007,-1)</x:f>
        <x:v>118280</x:v>
      </x:c>
      <x:c r="Q33" s="21">
        <x:f>ROUNDDOWN(L33*0.009,-1)</x:f>
        <x:v>152080</x:v>
      </x:c>
      <x:c r="R33" s="21">
        <x:f>ROUNDDOWN(K33/12,-1)</x:f>
        <x:v>1408190</x:v>
      </x:c>
      <x:c r="S33" s="162">
        <x:f>SUM(M33:R33)</x:f>
        <x:v>2989910</x:v>
      </x:c>
    </x:row>
    <x:row r="34" spans="1:19" ht="30" customHeight="1">
      <x:c r="A34" s="18">
        <x:v>28</x:v>
      </x:c>
      <x:c r="B34" s="18" t="s">
        <x:v>271</x:v>
      </x:c>
      <x:c r="C34" s="19">
        <x:v>3</x:v>
      </x:c>
      <x:c r="D34" s="20">
        <x:v>871000</x:v>
      </x:c>
      <x:c r="E34" s="20">
        <x:f>D34*12</x:f>
        <x:v>10452000</x:v>
      </x:c>
      <x:c r="F34" s="20">
        <x:f>D34*60%*2</x:f>
        <x:v>1045200</x:v>
      </x:c>
      <x:c r="G34" s="26">
        <x:v>30</x:v>
      </x:c>
      <x:c r="H34" s="20">
        <x:f>ROUNDDOWN(E34*1/209*1.5*G34,-1)</x:f>
        <x:v>2250430</x:v>
      </x:c>
      <x:c r="I34" s="20"/>
      <x:c r="J34" s="20"/>
      <x:c r="K34" s="162">
        <x:f>E34+F34+H34+I34+J34</x:f>
        <x:v>13747630</x:v>
      </x:c>
      <x:c r="L34" s="162">
        <x:f>K34</x:f>
        <x:v>13747630</x:v>
      </x:c>
      <x:c r="M34" s="21">
        <x:f>ROUNDDOWN(L34*3.06%,-1)</x:f>
        <x:v>420670</x:v>
      </x:c>
      <x:c r="N34" s="21">
        <x:f>ROUNDDOWN(M34*6.55%,-1)</x:f>
        <x:v>27550</x:v>
      </x:c>
      <x:c r="O34" s="21">
        <x:f>ROUNDDOWN(L34*0.045,-1)</x:f>
        <x:v>618640</x:v>
      </x:c>
      <x:c r="P34" s="21">
        <x:f>ROUNDDOWN(L34*0.007,-1)</x:f>
        <x:v>96230</x:v>
      </x:c>
      <x:c r="Q34" s="21">
        <x:f>ROUNDDOWN(L34*0.009,-1)</x:f>
        <x:v>123720</x:v>
      </x:c>
      <x:c r="R34" s="21">
        <x:f>ROUNDDOWN(K34/12,-1)</x:f>
        <x:v>1145630</x:v>
      </x:c>
      <x:c r="S34" s="162">
        <x:f>SUM(M34:R34)</x:f>
        <x:v>2432440</x:v>
      </x:c>
    </x:row>
    <x:row r="35" spans="1:19" ht="30" customHeight="1">
      <x:c r="A35" s="18">
        <x:v>29</x:v>
      </x:c>
      <x:c r="B35" s="27" t="s">
        <x:v>52</x:v>
      </x:c>
      <x:c r="C35" s="19">
        <x:v>5</x:v>
      </x:c>
      <x:c r="D35" s="20">
        <x:v>963000</x:v>
      </x:c>
      <x:c r="E35" s="20">
        <x:f>D35*12</x:f>
        <x:v>11556000</x:v>
      </x:c>
      <x:c r="F35" s="20">
        <x:f>D35*60%*2</x:f>
        <x:v>1155600</x:v>
      </x:c>
      <x:c r="G35" s="20">
        <x:v>8</x:v>
      </x:c>
      <x:c r="H35" s="20">
        <x:f>ROUNDDOWN(E35*1/209*1.5*G35,-1)</x:f>
        <x:v>663500</x:v>
      </x:c>
      <x:c r="I35" s="20">
        <x:f>40000*12</x:f>
        <x:v>480000</x:v>
      </x:c>
      <x:c r="J35" s="20">
        <x:f>30000*12</x:f>
        <x:v>360000</x:v>
      </x:c>
      <x:c r="K35" s="162">
        <x:f>E35+F35+H35+I35+J35</x:f>
        <x:v>14215100</x:v>
      </x:c>
      <x:c r="L35" s="162">
        <x:f>K35</x:f>
        <x:v>14215100</x:v>
      </x:c>
      <x:c r="M35" s="21">
        <x:f>ROUNDDOWN(L35*3.06%,-1)</x:f>
        <x:v>434980</x:v>
      </x:c>
      <x:c r="N35" s="21">
        <x:f>ROUNDDOWN(M35*6.55%,-1)</x:f>
        <x:v>28490</x:v>
      </x:c>
      <x:c r="O35" s="21">
        <x:f>ROUNDDOWN(L35*0.045,-1)</x:f>
        <x:v>639670</x:v>
      </x:c>
      <x:c r="P35" s="21">
        <x:f>ROUNDDOWN(L35*0.007,-1)</x:f>
        <x:v>99500</x:v>
      </x:c>
      <x:c r="Q35" s="21">
        <x:f>ROUNDDOWN(L35*0.009,-1)</x:f>
        <x:v>127930</x:v>
      </x:c>
      <x:c r="R35" s="21">
        <x:f>ROUNDDOWN(K35/12,-1)</x:f>
        <x:v>1184590</x:v>
      </x:c>
      <x:c r="S35" s="162">
        <x:f>SUM(M35:R35)</x:f>
        <x:v>2515160</x:v>
      </x:c>
    </x:row>
    <x:row r="36" spans="4:19" ht="23.25" hidden="1" customHeight="1">
      <x:c r="D36" s="28"/>
      <x:c r="E36" s="28"/>
      <x:c r="F36" s="28"/>
      <x:c r="G36" s="29"/>
      <x:c r="H36" s="28"/>
      <x:c r="I36" s="28"/>
      <x:c r="J36" s="28"/>
      <x:c r="K36" s="28"/>
      <x:c r="L36" s="22"/>
      <x:c r="M36" s="21" t="e">
        <x:f>ROUNDDOWN((L36-#REF!)*2.945%,-1)</x:f>
        <x:v>#REF!</x:v>
      </x:c>
      <x:c r="N36" s="21"/>
      <x:c r="O36" s="21" t="e">
        <x:f>ROUNDDOWN((L36-#REF!)*0.045,-1)</x:f>
        <x:v>#REF!</x:v>
      </x:c>
      <x:c r="P36" s="21">
        <x:f>ROUNDDOWN(L36*0.007,-1)</x:f>
        <x:v>0</x:v>
      </x:c>
      <x:c r="Q36" s="21">
        <x:f>ROUNDDOWN(L36*0.009,-1)</x:f>
        <x:v>0</x:v>
      </x:c>
      <x:c r="R36" s="21">
        <x:f>ROUNDDOWN(L36/12,-1)</x:f>
        <x:v>0</x:v>
      </x:c>
      <x:c r="S36" s="22"/>
    </x:row>
    <x:row r="37" spans="12:19" ht="35.100000000000001" hidden="1" customHeight="1">
      <x:c r="L37" s="22"/>
      <x:c r="M37" s="21">
        <x:f>ROUNDDOWN((L37-K38)*2.945%,-1)</x:f>
        <x:v>0</x:v>
      </x:c>
      <x:c r="N37" s="21"/>
      <x:c r="O37" s="21"/>
      <x:c r="P37" s="21"/>
      <x:c r="Q37" s="21"/>
      <x:c r="R37" s="21"/>
      <x:c r="S37" s="22"/>
    </x:row>
    <x:row r="38" spans="12:12">
      <x:c r="L38" s="28"/>
    </x:row>
    <x:row r="39" spans="12:12">
      <x:c r="L39" s="10"/>
    </x:row>
  </x:sheetData>
  <x:mergeCells count="13">
    <x:mergeCell ref="A1:S1"/>
    <x:mergeCell ref="K3:K5"/>
    <x:mergeCell ref="L3:L5"/>
    <x:mergeCell ref="M3:S4"/>
    <x:mergeCell ref="F3:F4"/>
    <x:mergeCell ref="G3:H3"/>
    <x:mergeCell ref="I3:I4"/>
    <x:mergeCell ref="A6:C6"/>
    <x:mergeCell ref="A3:A5"/>
    <x:mergeCell ref="B3:B5"/>
    <x:mergeCell ref="C3:C5"/>
    <x:mergeCell ref="D3:E4"/>
    <x:mergeCell ref="J3:J4"/>
  </x:mergeCells>
  <x:printOptions horizontalCentered="1" verticalCentered="1" headings="0" gridLines="0" gridLinesSet="1"/>
  <x:pageMargins left="0.70805555582046509" right="0.70805555582046509" top="0.74750000238418579" bottom="0.74750000238418579" header="0.31402778625488281" footer="0.31402778625488281"/>
  <x:pageSetup paperSize="9" scale="51" firstPageNumber="1" fitToWidth="1" fitToHeight="1" orientation="portrait" usePrinterDefaults="1" blackAndWhite="0" draft="0" useFirstPageNumber="0" horizontalDpi="600" verticalDpi="600" copies="1"/>
  <x:legacy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N33"/>
  <x:sheetViews>
    <x:sheetView topLeftCell="A1" zoomScaleNormal="100" workbookViewId="0">
      <x:pane xSplit="3" ySplit="4" topLeftCell="D5" activePane="bottomRight" state="frozen"/>
      <x:selection pane="bottomRight" activeCell="J34" activeCellId="0" sqref="J34:J34"/>
    </x:sheetView>
  </x:sheetViews>
  <x:sheetFormatPr defaultColWidth="8.88671875" defaultRowHeight="16.399999999999999"/>
  <x:cols>
    <x:col min="1" max="1" width="5.75" style="163" customWidth="1"/>
    <x:col min="2" max="2" width="16.25" style="164" customWidth="1"/>
    <x:col min="3" max="3" width="9.25" style="164" bestFit="1" customWidth="1"/>
    <x:col min="4" max="4" width="7.75" style="164" customWidth="1"/>
    <x:col min="5" max="5" width="15" style="167" customWidth="1"/>
    <x:col min="6" max="6" width="16.625" style="167" customWidth="1"/>
    <x:col min="7" max="7" width="14.125" style="167" customWidth="1"/>
    <x:col min="8" max="8" width="12.125" style="167" customWidth="1"/>
    <x:col min="9" max="9" width="14.171875" style="167" bestFit="1" customWidth="1"/>
    <x:col min="10" max="10" width="12.125" style="168" customWidth="1"/>
    <x:col min="11" max="12" width="14.5" style="168" bestFit="1" customWidth="1"/>
    <x:col min="13" max="13" width="15.75" style="169" bestFit="1" customWidth="1"/>
    <x:col min="14" max="14" width="14.5" style="168" bestFit="1" customWidth="1"/>
    <x:col min="241" max="241" width="6" customWidth="1"/>
    <x:col min="242" max="242" width="10" customWidth="1"/>
    <x:col min="243" max="243" width="17.375" customWidth="1"/>
    <x:col min="244" max="244" width="6.375" customWidth="1"/>
    <x:col min="245" max="245" width="6.5" customWidth="1"/>
    <x:col min="246" max="246" width="6.25" customWidth="1"/>
    <x:col min="247" max="248" width="17.625" customWidth="1"/>
    <x:col min="249" max="249" width="17.375" customWidth="1"/>
    <x:col min="250" max="251" width="16.125" customWidth="1"/>
    <x:col min="252" max="252" width="13.5" customWidth="1"/>
    <x:col min="253" max="253" width="15.125" customWidth="1"/>
    <x:col min="254" max="254" width="7.75" customWidth="1"/>
    <x:col min="255" max="255" width="16.125" customWidth="1"/>
    <x:col min="256" max="256" width="16" customWidth="1"/>
    <x:col min="257" max="257" width="14.25" customWidth="1"/>
    <x:col min="258" max="258" width="15.5" customWidth="1"/>
    <x:col min="259" max="259" width="16" customWidth="1"/>
    <x:col min="260" max="261" width="15.25" customWidth="1"/>
    <x:col min="262" max="270" width="0" hidden="1" customWidth="1"/>
    <x:col min="497" max="497" width="6" customWidth="1"/>
    <x:col min="498" max="498" width="10" customWidth="1"/>
    <x:col min="499" max="499" width="17.375" customWidth="1"/>
    <x:col min="500" max="500" width="6.375" customWidth="1"/>
    <x:col min="501" max="501" width="6.5" customWidth="1"/>
    <x:col min="502" max="502" width="6.25" customWidth="1"/>
    <x:col min="503" max="504" width="17.625" customWidth="1"/>
    <x:col min="505" max="505" width="17.375" customWidth="1"/>
    <x:col min="506" max="507" width="16.125" customWidth="1"/>
    <x:col min="508" max="508" width="13.5" customWidth="1"/>
    <x:col min="509" max="509" width="15.125" customWidth="1"/>
    <x:col min="510" max="510" width="7.75" customWidth="1"/>
    <x:col min="511" max="511" width="16.125" customWidth="1"/>
    <x:col min="512" max="512" width="16" customWidth="1"/>
    <x:col min="513" max="513" width="14.25" customWidth="1"/>
    <x:col min="514" max="514" width="15.5" customWidth="1"/>
    <x:col min="515" max="515" width="16" customWidth="1"/>
    <x:col min="516" max="517" width="15.25" customWidth="1"/>
    <x:col min="518" max="526" width="0" hidden="1" customWidth="1"/>
    <x:col min="753" max="753" width="6" customWidth="1"/>
    <x:col min="754" max="754" width="10" customWidth="1"/>
    <x:col min="755" max="755" width="17.375" customWidth="1"/>
    <x:col min="756" max="756" width="6.375" customWidth="1"/>
    <x:col min="757" max="757" width="6.5" customWidth="1"/>
    <x:col min="758" max="758" width="6.25" customWidth="1"/>
    <x:col min="759" max="760" width="17.625" customWidth="1"/>
    <x:col min="761" max="761" width="17.375" customWidth="1"/>
    <x:col min="762" max="763" width="16.125" customWidth="1"/>
    <x:col min="764" max="764" width="13.5" customWidth="1"/>
    <x:col min="765" max="765" width="15.125" customWidth="1"/>
    <x:col min="766" max="766" width="7.75" customWidth="1"/>
    <x:col min="767" max="767" width="16.125" customWidth="1"/>
    <x:col min="768" max="768" width="16" customWidth="1"/>
    <x:col min="769" max="769" width="14.25" customWidth="1"/>
    <x:col min="770" max="770" width="15.5" customWidth="1"/>
    <x:col min="771" max="771" width="16" customWidth="1"/>
    <x:col min="772" max="773" width="15.25" customWidth="1"/>
    <x:col min="774" max="782" width="0" hidden="1" customWidth="1"/>
    <x:col min="1009" max="1009" width="6" customWidth="1"/>
    <x:col min="1010" max="1010" width="10" customWidth="1"/>
    <x:col min="1011" max="1011" width="17.375" customWidth="1"/>
    <x:col min="1012" max="1012" width="6.375" customWidth="1"/>
    <x:col min="1013" max="1013" width="6.5" customWidth="1"/>
    <x:col min="1014" max="1014" width="6.25" customWidth="1"/>
    <x:col min="1015" max="1016" width="17.625" customWidth="1"/>
    <x:col min="1017" max="1017" width="17.375" customWidth="1"/>
    <x:col min="1018" max="1019" width="16.125" customWidth="1"/>
    <x:col min="1020" max="1020" width="13.5" customWidth="1"/>
    <x:col min="1021" max="1021" width="15.125" customWidth="1"/>
    <x:col min="1022" max="1022" width="7.75" customWidth="1"/>
    <x:col min="1023" max="1023" width="16.125" customWidth="1"/>
    <x:col min="1024" max="1024" width="16" customWidth="1"/>
    <x:col min="1025" max="1025" width="14.25" customWidth="1"/>
    <x:col min="1026" max="1026" width="15.5" customWidth="1"/>
    <x:col min="1027" max="1027" width="16" customWidth="1"/>
    <x:col min="1028" max="1029" width="15.25" customWidth="1"/>
    <x:col min="1030" max="1038" width="0" hidden="1" customWidth="1"/>
    <x:col min="1265" max="1265" width="6" customWidth="1"/>
    <x:col min="1266" max="1266" width="10" customWidth="1"/>
    <x:col min="1267" max="1267" width="17.375" customWidth="1"/>
    <x:col min="1268" max="1268" width="6.375" customWidth="1"/>
    <x:col min="1269" max="1269" width="6.5" customWidth="1"/>
    <x:col min="1270" max="1270" width="6.25" customWidth="1"/>
    <x:col min="1271" max="1272" width="17.625" customWidth="1"/>
    <x:col min="1273" max="1273" width="17.375" customWidth="1"/>
    <x:col min="1274" max="1275" width="16.125" customWidth="1"/>
    <x:col min="1276" max="1276" width="13.5" customWidth="1"/>
    <x:col min="1277" max="1277" width="15.125" customWidth="1"/>
    <x:col min="1278" max="1278" width="7.75" customWidth="1"/>
    <x:col min="1279" max="1279" width="16.125" customWidth="1"/>
    <x:col min="1280" max="1280" width="16" customWidth="1"/>
    <x:col min="1281" max="1281" width="14.25" customWidth="1"/>
    <x:col min="1282" max="1282" width="15.5" customWidth="1"/>
    <x:col min="1283" max="1283" width="16" customWidth="1"/>
    <x:col min="1284" max="1285" width="15.25" customWidth="1"/>
    <x:col min="1286" max="1294" width="0" hidden="1" customWidth="1"/>
    <x:col min="1521" max="1521" width="6" customWidth="1"/>
    <x:col min="1522" max="1522" width="10" customWidth="1"/>
    <x:col min="1523" max="1523" width="17.375" customWidth="1"/>
    <x:col min="1524" max="1524" width="6.375" customWidth="1"/>
    <x:col min="1525" max="1525" width="6.5" customWidth="1"/>
    <x:col min="1526" max="1526" width="6.25" customWidth="1"/>
    <x:col min="1527" max="1528" width="17.625" customWidth="1"/>
    <x:col min="1529" max="1529" width="17.375" customWidth="1"/>
    <x:col min="1530" max="1531" width="16.125" customWidth="1"/>
    <x:col min="1532" max="1532" width="13.5" customWidth="1"/>
    <x:col min="1533" max="1533" width="15.125" customWidth="1"/>
    <x:col min="1534" max="1534" width="7.75" customWidth="1"/>
    <x:col min="1535" max="1535" width="16.125" customWidth="1"/>
    <x:col min="1536" max="1536" width="16" customWidth="1"/>
    <x:col min="1537" max="1537" width="14.25" customWidth="1"/>
    <x:col min="1538" max="1538" width="15.5" customWidth="1"/>
    <x:col min="1539" max="1539" width="16" customWidth="1"/>
    <x:col min="1540" max="1541" width="15.25" customWidth="1"/>
    <x:col min="1542" max="1550" width="0" hidden="1" customWidth="1"/>
    <x:col min="1777" max="1777" width="6" customWidth="1"/>
    <x:col min="1778" max="1778" width="10" customWidth="1"/>
    <x:col min="1779" max="1779" width="17.375" customWidth="1"/>
    <x:col min="1780" max="1780" width="6.375" customWidth="1"/>
    <x:col min="1781" max="1781" width="6.5" customWidth="1"/>
    <x:col min="1782" max="1782" width="6.25" customWidth="1"/>
    <x:col min="1783" max="1784" width="17.625" customWidth="1"/>
    <x:col min="1785" max="1785" width="17.375" customWidth="1"/>
    <x:col min="1786" max="1787" width="16.125" customWidth="1"/>
    <x:col min="1788" max="1788" width="13.5" customWidth="1"/>
    <x:col min="1789" max="1789" width="15.125" customWidth="1"/>
    <x:col min="1790" max="1790" width="7.75" customWidth="1"/>
    <x:col min="1791" max="1791" width="16.125" customWidth="1"/>
    <x:col min="1792" max="1792" width="16" customWidth="1"/>
    <x:col min="1793" max="1793" width="14.25" customWidth="1"/>
    <x:col min="1794" max="1794" width="15.5" customWidth="1"/>
    <x:col min="1795" max="1795" width="16" customWidth="1"/>
    <x:col min="1796" max="1797" width="15.25" customWidth="1"/>
    <x:col min="1798" max="1806" width="0" hidden="1" customWidth="1"/>
    <x:col min="2033" max="2033" width="6" customWidth="1"/>
    <x:col min="2034" max="2034" width="10" customWidth="1"/>
    <x:col min="2035" max="2035" width="17.375" customWidth="1"/>
    <x:col min="2036" max="2036" width="6.375" customWidth="1"/>
    <x:col min="2037" max="2037" width="6.5" customWidth="1"/>
    <x:col min="2038" max="2038" width="6.25" customWidth="1"/>
    <x:col min="2039" max="2040" width="17.625" customWidth="1"/>
    <x:col min="2041" max="2041" width="17.375" customWidth="1"/>
    <x:col min="2042" max="2043" width="16.125" customWidth="1"/>
    <x:col min="2044" max="2044" width="13.5" customWidth="1"/>
    <x:col min="2045" max="2045" width="15.125" customWidth="1"/>
    <x:col min="2046" max="2046" width="7.75" customWidth="1"/>
    <x:col min="2047" max="2047" width="16.125" customWidth="1"/>
    <x:col min="2048" max="2048" width="16" customWidth="1"/>
    <x:col min="2049" max="2049" width="14.25" customWidth="1"/>
    <x:col min="2050" max="2050" width="15.5" customWidth="1"/>
    <x:col min="2051" max="2051" width="16" customWidth="1"/>
    <x:col min="2052" max="2053" width="15.25" customWidth="1"/>
    <x:col min="2054" max="2062" width="0" hidden="1" customWidth="1"/>
    <x:col min="2289" max="2289" width="6" customWidth="1"/>
    <x:col min="2290" max="2290" width="10" customWidth="1"/>
    <x:col min="2291" max="2291" width="17.375" customWidth="1"/>
    <x:col min="2292" max="2292" width="6.375" customWidth="1"/>
    <x:col min="2293" max="2293" width="6.5" customWidth="1"/>
    <x:col min="2294" max="2294" width="6.25" customWidth="1"/>
    <x:col min="2295" max="2296" width="17.625" customWidth="1"/>
    <x:col min="2297" max="2297" width="17.375" customWidth="1"/>
    <x:col min="2298" max="2299" width="16.125" customWidth="1"/>
    <x:col min="2300" max="2300" width="13.5" customWidth="1"/>
    <x:col min="2301" max="2301" width="15.125" customWidth="1"/>
    <x:col min="2302" max="2302" width="7.75" customWidth="1"/>
    <x:col min="2303" max="2303" width="16.125" customWidth="1"/>
    <x:col min="2304" max="2304" width="16" customWidth="1"/>
    <x:col min="2305" max="2305" width="14.25" customWidth="1"/>
    <x:col min="2306" max="2306" width="15.5" customWidth="1"/>
    <x:col min="2307" max="2307" width="16" customWidth="1"/>
    <x:col min="2308" max="2309" width="15.25" customWidth="1"/>
    <x:col min="2310" max="2318" width="0" hidden="1" customWidth="1"/>
    <x:col min="2545" max="2545" width="6" customWidth="1"/>
    <x:col min="2546" max="2546" width="10" customWidth="1"/>
    <x:col min="2547" max="2547" width="17.375" customWidth="1"/>
    <x:col min="2548" max="2548" width="6.375" customWidth="1"/>
    <x:col min="2549" max="2549" width="6.5" customWidth="1"/>
    <x:col min="2550" max="2550" width="6.25" customWidth="1"/>
    <x:col min="2551" max="2552" width="17.625" customWidth="1"/>
    <x:col min="2553" max="2553" width="17.375" customWidth="1"/>
    <x:col min="2554" max="2555" width="16.125" customWidth="1"/>
    <x:col min="2556" max="2556" width="13.5" customWidth="1"/>
    <x:col min="2557" max="2557" width="15.125" customWidth="1"/>
    <x:col min="2558" max="2558" width="7.75" customWidth="1"/>
    <x:col min="2559" max="2559" width="16.125" customWidth="1"/>
    <x:col min="2560" max="2560" width="16" customWidth="1"/>
    <x:col min="2561" max="2561" width="14.25" customWidth="1"/>
    <x:col min="2562" max="2562" width="15.5" customWidth="1"/>
    <x:col min="2563" max="2563" width="16" customWidth="1"/>
    <x:col min="2564" max="2565" width="15.25" customWidth="1"/>
    <x:col min="2566" max="2574" width="0" hidden="1" customWidth="1"/>
    <x:col min="2801" max="2801" width="6" customWidth="1"/>
    <x:col min="2802" max="2802" width="10" customWidth="1"/>
    <x:col min="2803" max="2803" width="17.375" customWidth="1"/>
    <x:col min="2804" max="2804" width="6.375" customWidth="1"/>
    <x:col min="2805" max="2805" width="6.5" customWidth="1"/>
    <x:col min="2806" max="2806" width="6.25" customWidth="1"/>
    <x:col min="2807" max="2808" width="17.625" customWidth="1"/>
    <x:col min="2809" max="2809" width="17.375" customWidth="1"/>
    <x:col min="2810" max="2811" width="16.125" customWidth="1"/>
    <x:col min="2812" max="2812" width="13.5" customWidth="1"/>
    <x:col min="2813" max="2813" width="15.125" customWidth="1"/>
    <x:col min="2814" max="2814" width="7.75" customWidth="1"/>
    <x:col min="2815" max="2815" width="16.125" customWidth="1"/>
    <x:col min="2816" max="2816" width="16" customWidth="1"/>
    <x:col min="2817" max="2817" width="14.25" customWidth="1"/>
    <x:col min="2818" max="2818" width="15.5" customWidth="1"/>
    <x:col min="2819" max="2819" width="16" customWidth="1"/>
    <x:col min="2820" max="2821" width="15.25" customWidth="1"/>
    <x:col min="2822" max="2830" width="0" hidden="1" customWidth="1"/>
    <x:col min="3057" max="3057" width="6" customWidth="1"/>
    <x:col min="3058" max="3058" width="10" customWidth="1"/>
    <x:col min="3059" max="3059" width="17.375" customWidth="1"/>
    <x:col min="3060" max="3060" width="6.375" customWidth="1"/>
    <x:col min="3061" max="3061" width="6.5" customWidth="1"/>
    <x:col min="3062" max="3062" width="6.25" customWidth="1"/>
    <x:col min="3063" max="3064" width="17.625" customWidth="1"/>
    <x:col min="3065" max="3065" width="17.375" customWidth="1"/>
    <x:col min="3066" max="3067" width="16.125" customWidth="1"/>
    <x:col min="3068" max="3068" width="13.5" customWidth="1"/>
    <x:col min="3069" max="3069" width="15.125" customWidth="1"/>
    <x:col min="3070" max="3070" width="7.75" customWidth="1"/>
    <x:col min="3071" max="3071" width="16.125" customWidth="1"/>
    <x:col min="3072" max="3072" width="16" customWidth="1"/>
    <x:col min="3073" max="3073" width="14.25" customWidth="1"/>
    <x:col min="3074" max="3074" width="15.5" customWidth="1"/>
    <x:col min="3075" max="3075" width="16" customWidth="1"/>
    <x:col min="3076" max="3077" width="15.25" customWidth="1"/>
    <x:col min="3078" max="3086" width="0" hidden="1" customWidth="1"/>
    <x:col min="3313" max="3313" width="6" customWidth="1"/>
    <x:col min="3314" max="3314" width="10" customWidth="1"/>
    <x:col min="3315" max="3315" width="17.375" customWidth="1"/>
    <x:col min="3316" max="3316" width="6.375" customWidth="1"/>
    <x:col min="3317" max="3317" width="6.5" customWidth="1"/>
    <x:col min="3318" max="3318" width="6.25" customWidth="1"/>
    <x:col min="3319" max="3320" width="17.625" customWidth="1"/>
    <x:col min="3321" max="3321" width="17.375" customWidth="1"/>
    <x:col min="3322" max="3323" width="16.125" customWidth="1"/>
    <x:col min="3324" max="3324" width="13.5" customWidth="1"/>
    <x:col min="3325" max="3325" width="15.125" customWidth="1"/>
    <x:col min="3326" max="3326" width="7.75" customWidth="1"/>
    <x:col min="3327" max="3327" width="16.125" customWidth="1"/>
    <x:col min="3328" max="3328" width="16" customWidth="1"/>
    <x:col min="3329" max="3329" width="14.25" customWidth="1"/>
    <x:col min="3330" max="3330" width="15.5" customWidth="1"/>
    <x:col min="3331" max="3331" width="16" customWidth="1"/>
    <x:col min="3332" max="3333" width="15.25" customWidth="1"/>
    <x:col min="3334" max="3342" width="0" hidden="1" customWidth="1"/>
    <x:col min="3569" max="3569" width="6" customWidth="1"/>
    <x:col min="3570" max="3570" width="10" customWidth="1"/>
    <x:col min="3571" max="3571" width="17.375" customWidth="1"/>
    <x:col min="3572" max="3572" width="6.375" customWidth="1"/>
    <x:col min="3573" max="3573" width="6.5" customWidth="1"/>
    <x:col min="3574" max="3574" width="6.25" customWidth="1"/>
    <x:col min="3575" max="3576" width="17.625" customWidth="1"/>
    <x:col min="3577" max="3577" width="17.375" customWidth="1"/>
    <x:col min="3578" max="3579" width="16.125" customWidth="1"/>
    <x:col min="3580" max="3580" width="13.5" customWidth="1"/>
    <x:col min="3581" max="3581" width="15.125" customWidth="1"/>
    <x:col min="3582" max="3582" width="7.75" customWidth="1"/>
    <x:col min="3583" max="3583" width="16.125" customWidth="1"/>
    <x:col min="3584" max="3584" width="16" customWidth="1"/>
    <x:col min="3585" max="3585" width="14.25" customWidth="1"/>
    <x:col min="3586" max="3586" width="15.5" customWidth="1"/>
    <x:col min="3587" max="3587" width="16" customWidth="1"/>
    <x:col min="3588" max="3589" width="15.25" customWidth="1"/>
    <x:col min="3590" max="3598" width="0" hidden="1" customWidth="1"/>
    <x:col min="3825" max="3825" width="6" customWidth="1"/>
    <x:col min="3826" max="3826" width="10" customWidth="1"/>
    <x:col min="3827" max="3827" width="17.375" customWidth="1"/>
    <x:col min="3828" max="3828" width="6.375" customWidth="1"/>
    <x:col min="3829" max="3829" width="6.5" customWidth="1"/>
    <x:col min="3830" max="3830" width="6.25" customWidth="1"/>
    <x:col min="3831" max="3832" width="17.625" customWidth="1"/>
    <x:col min="3833" max="3833" width="17.375" customWidth="1"/>
    <x:col min="3834" max="3835" width="16.125" customWidth="1"/>
    <x:col min="3836" max="3836" width="13.5" customWidth="1"/>
    <x:col min="3837" max="3837" width="15.125" customWidth="1"/>
    <x:col min="3838" max="3838" width="7.75" customWidth="1"/>
    <x:col min="3839" max="3839" width="16.125" customWidth="1"/>
    <x:col min="3840" max="3840" width="16" customWidth="1"/>
    <x:col min="3841" max="3841" width="14.25" customWidth="1"/>
    <x:col min="3842" max="3842" width="15.5" customWidth="1"/>
    <x:col min="3843" max="3843" width="16" customWidth="1"/>
    <x:col min="3844" max="3845" width="15.25" customWidth="1"/>
    <x:col min="3846" max="3854" width="0" hidden="1" customWidth="1"/>
    <x:col min="4081" max="4081" width="6" customWidth="1"/>
    <x:col min="4082" max="4082" width="10" customWidth="1"/>
    <x:col min="4083" max="4083" width="17.375" customWidth="1"/>
    <x:col min="4084" max="4084" width="6.375" customWidth="1"/>
    <x:col min="4085" max="4085" width="6.5" customWidth="1"/>
    <x:col min="4086" max="4086" width="6.25" customWidth="1"/>
    <x:col min="4087" max="4088" width="17.625" customWidth="1"/>
    <x:col min="4089" max="4089" width="17.375" customWidth="1"/>
    <x:col min="4090" max="4091" width="16.125" customWidth="1"/>
    <x:col min="4092" max="4092" width="13.5" customWidth="1"/>
    <x:col min="4093" max="4093" width="15.125" customWidth="1"/>
    <x:col min="4094" max="4094" width="7.75" customWidth="1"/>
    <x:col min="4095" max="4095" width="16.125" customWidth="1"/>
    <x:col min="4096" max="4096" width="16" customWidth="1"/>
    <x:col min="4097" max="4097" width="14.25" customWidth="1"/>
    <x:col min="4098" max="4098" width="15.5" customWidth="1"/>
    <x:col min="4099" max="4099" width="16" customWidth="1"/>
    <x:col min="4100" max="4101" width="15.25" customWidth="1"/>
    <x:col min="4102" max="4110" width="0" hidden="1" customWidth="1"/>
    <x:col min="4337" max="4337" width="6" customWidth="1"/>
    <x:col min="4338" max="4338" width="10" customWidth="1"/>
    <x:col min="4339" max="4339" width="17.375" customWidth="1"/>
    <x:col min="4340" max="4340" width="6.375" customWidth="1"/>
    <x:col min="4341" max="4341" width="6.5" customWidth="1"/>
    <x:col min="4342" max="4342" width="6.25" customWidth="1"/>
    <x:col min="4343" max="4344" width="17.625" customWidth="1"/>
    <x:col min="4345" max="4345" width="17.375" customWidth="1"/>
    <x:col min="4346" max="4347" width="16.125" customWidth="1"/>
    <x:col min="4348" max="4348" width="13.5" customWidth="1"/>
    <x:col min="4349" max="4349" width="15.125" customWidth="1"/>
    <x:col min="4350" max="4350" width="7.75" customWidth="1"/>
    <x:col min="4351" max="4351" width="16.125" customWidth="1"/>
    <x:col min="4352" max="4352" width="16" customWidth="1"/>
    <x:col min="4353" max="4353" width="14.25" customWidth="1"/>
    <x:col min="4354" max="4354" width="15.5" customWidth="1"/>
    <x:col min="4355" max="4355" width="16" customWidth="1"/>
    <x:col min="4356" max="4357" width="15.25" customWidth="1"/>
    <x:col min="4358" max="4366" width="0" hidden="1" customWidth="1"/>
    <x:col min="4593" max="4593" width="6" customWidth="1"/>
    <x:col min="4594" max="4594" width="10" customWidth="1"/>
    <x:col min="4595" max="4595" width="17.375" customWidth="1"/>
    <x:col min="4596" max="4596" width="6.375" customWidth="1"/>
    <x:col min="4597" max="4597" width="6.5" customWidth="1"/>
    <x:col min="4598" max="4598" width="6.25" customWidth="1"/>
    <x:col min="4599" max="4600" width="17.625" customWidth="1"/>
    <x:col min="4601" max="4601" width="17.375" customWidth="1"/>
    <x:col min="4602" max="4603" width="16.125" customWidth="1"/>
    <x:col min="4604" max="4604" width="13.5" customWidth="1"/>
    <x:col min="4605" max="4605" width="15.125" customWidth="1"/>
    <x:col min="4606" max="4606" width="7.75" customWidth="1"/>
    <x:col min="4607" max="4607" width="16.125" customWidth="1"/>
    <x:col min="4608" max="4608" width="16" customWidth="1"/>
    <x:col min="4609" max="4609" width="14.25" customWidth="1"/>
    <x:col min="4610" max="4610" width="15.5" customWidth="1"/>
    <x:col min="4611" max="4611" width="16" customWidth="1"/>
    <x:col min="4612" max="4613" width="15.25" customWidth="1"/>
    <x:col min="4614" max="4622" width="0" hidden="1" customWidth="1"/>
    <x:col min="4849" max="4849" width="6" customWidth="1"/>
    <x:col min="4850" max="4850" width="10" customWidth="1"/>
    <x:col min="4851" max="4851" width="17.375" customWidth="1"/>
    <x:col min="4852" max="4852" width="6.375" customWidth="1"/>
    <x:col min="4853" max="4853" width="6.5" customWidth="1"/>
    <x:col min="4854" max="4854" width="6.25" customWidth="1"/>
    <x:col min="4855" max="4856" width="17.625" customWidth="1"/>
    <x:col min="4857" max="4857" width="17.375" customWidth="1"/>
    <x:col min="4858" max="4859" width="16.125" customWidth="1"/>
    <x:col min="4860" max="4860" width="13.5" customWidth="1"/>
    <x:col min="4861" max="4861" width="15.125" customWidth="1"/>
    <x:col min="4862" max="4862" width="7.75" customWidth="1"/>
    <x:col min="4863" max="4863" width="16.125" customWidth="1"/>
    <x:col min="4864" max="4864" width="16" customWidth="1"/>
    <x:col min="4865" max="4865" width="14.25" customWidth="1"/>
    <x:col min="4866" max="4866" width="15.5" customWidth="1"/>
    <x:col min="4867" max="4867" width="16" customWidth="1"/>
    <x:col min="4868" max="4869" width="15.25" customWidth="1"/>
    <x:col min="4870" max="4878" width="0" hidden="1" customWidth="1"/>
    <x:col min="5105" max="5105" width="6" customWidth="1"/>
    <x:col min="5106" max="5106" width="10" customWidth="1"/>
    <x:col min="5107" max="5107" width="17.375" customWidth="1"/>
    <x:col min="5108" max="5108" width="6.375" customWidth="1"/>
    <x:col min="5109" max="5109" width="6.5" customWidth="1"/>
    <x:col min="5110" max="5110" width="6.25" customWidth="1"/>
    <x:col min="5111" max="5112" width="17.625" customWidth="1"/>
    <x:col min="5113" max="5113" width="17.375" customWidth="1"/>
    <x:col min="5114" max="5115" width="16.125" customWidth="1"/>
    <x:col min="5116" max="5116" width="13.5" customWidth="1"/>
    <x:col min="5117" max="5117" width="15.125" customWidth="1"/>
    <x:col min="5118" max="5118" width="7.75" customWidth="1"/>
    <x:col min="5119" max="5119" width="16.125" customWidth="1"/>
    <x:col min="5120" max="5120" width="16" customWidth="1"/>
    <x:col min="5121" max="5121" width="14.25" customWidth="1"/>
    <x:col min="5122" max="5122" width="15.5" customWidth="1"/>
    <x:col min="5123" max="5123" width="16" customWidth="1"/>
    <x:col min="5124" max="5125" width="15.25" customWidth="1"/>
    <x:col min="5126" max="5134" width="0" hidden="1" customWidth="1"/>
    <x:col min="5361" max="5361" width="6" customWidth="1"/>
    <x:col min="5362" max="5362" width="10" customWidth="1"/>
    <x:col min="5363" max="5363" width="17.375" customWidth="1"/>
    <x:col min="5364" max="5364" width="6.375" customWidth="1"/>
    <x:col min="5365" max="5365" width="6.5" customWidth="1"/>
    <x:col min="5366" max="5366" width="6.25" customWidth="1"/>
    <x:col min="5367" max="5368" width="17.625" customWidth="1"/>
    <x:col min="5369" max="5369" width="17.375" customWidth="1"/>
    <x:col min="5370" max="5371" width="16.125" customWidth="1"/>
    <x:col min="5372" max="5372" width="13.5" customWidth="1"/>
    <x:col min="5373" max="5373" width="15.125" customWidth="1"/>
    <x:col min="5374" max="5374" width="7.75" customWidth="1"/>
    <x:col min="5375" max="5375" width="16.125" customWidth="1"/>
    <x:col min="5376" max="5376" width="16" customWidth="1"/>
    <x:col min="5377" max="5377" width="14.25" customWidth="1"/>
    <x:col min="5378" max="5378" width="15.5" customWidth="1"/>
    <x:col min="5379" max="5379" width="16" customWidth="1"/>
    <x:col min="5380" max="5381" width="15.25" customWidth="1"/>
    <x:col min="5382" max="5390" width="0" hidden="1" customWidth="1"/>
    <x:col min="5617" max="5617" width="6" customWidth="1"/>
    <x:col min="5618" max="5618" width="10" customWidth="1"/>
    <x:col min="5619" max="5619" width="17.375" customWidth="1"/>
    <x:col min="5620" max="5620" width="6.375" customWidth="1"/>
    <x:col min="5621" max="5621" width="6.5" customWidth="1"/>
    <x:col min="5622" max="5622" width="6.25" customWidth="1"/>
    <x:col min="5623" max="5624" width="17.625" customWidth="1"/>
    <x:col min="5625" max="5625" width="17.375" customWidth="1"/>
    <x:col min="5626" max="5627" width="16.125" customWidth="1"/>
    <x:col min="5628" max="5628" width="13.5" customWidth="1"/>
    <x:col min="5629" max="5629" width="15.125" customWidth="1"/>
    <x:col min="5630" max="5630" width="7.75" customWidth="1"/>
    <x:col min="5631" max="5631" width="16.125" customWidth="1"/>
    <x:col min="5632" max="5632" width="16" customWidth="1"/>
    <x:col min="5633" max="5633" width="14.25" customWidth="1"/>
    <x:col min="5634" max="5634" width="15.5" customWidth="1"/>
    <x:col min="5635" max="5635" width="16" customWidth="1"/>
    <x:col min="5636" max="5637" width="15.25" customWidth="1"/>
    <x:col min="5638" max="5646" width="0" hidden="1" customWidth="1"/>
    <x:col min="5873" max="5873" width="6" customWidth="1"/>
    <x:col min="5874" max="5874" width="10" customWidth="1"/>
    <x:col min="5875" max="5875" width="17.375" customWidth="1"/>
    <x:col min="5876" max="5876" width="6.375" customWidth="1"/>
    <x:col min="5877" max="5877" width="6.5" customWidth="1"/>
    <x:col min="5878" max="5878" width="6.25" customWidth="1"/>
    <x:col min="5879" max="5880" width="17.625" customWidth="1"/>
    <x:col min="5881" max="5881" width="17.375" customWidth="1"/>
    <x:col min="5882" max="5883" width="16.125" customWidth="1"/>
    <x:col min="5884" max="5884" width="13.5" customWidth="1"/>
    <x:col min="5885" max="5885" width="15.125" customWidth="1"/>
    <x:col min="5886" max="5886" width="7.75" customWidth="1"/>
    <x:col min="5887" max="5887" width="16.125" customWidth="1"/>
    <x:col min="5888" max="5888" width="16" customWidth="1"/>
    <x:col min="5889" max="5889" width="14.25" customWidth="1"/>
    <x:col min="5890" max="5890" width="15.5" customWidth="1"/>
    <x:col min="5891" max="5891" width="16" customWidth="1"/>
    <x:col min="5892" max="5893" width="15.25" customWidth="1"/>
    <x:col min="5894" max="5902" width="0" hidden="1" customWidth="1"/>
    <x:col min="6129" max="6129" width="6" customWidth="1"/>
    <x:col min="6130" max="6130" width="10" customWidth="1"/>
    <x:col min="6131" max="6131" width="17.375" customWidth="1"/>
    <x:col min="6132" max="6132" width="6.375" customWidth="1"/>
    <x:col min="6133" max="6133" width="6.5" customWidth="1"/>
    <x:col min="6134" max="6134" width="6.25" customWidth="1"/>
    <x:col min="6135" max="6136" width="17.625" customWidth="1"/>
    <x:col min="6137" max="6137" width="17.375" customWidth="1"/>
    <x:col min="6138" max="6139" width="16.125" customWidth="1"/>
    <x:col min="6140" max="6140" width="13.5" customWidth="1"/>
    <x:col min="6141" max="6141" width="15.125" customWidth="1"/>
    <x:col min="6142" max="6142" width="7.75" customWidth="1"/>
    <x:col min="6143" max="6143" width="16.125" customWidth="1"/>
    <x:col min="6144" max="6144" width="16" customWidth="1"/>
    <x:col min="6145" max="6145" width="14.25" customWidth="1"/>
    <x:col min="6146" max="6146" width="15.5" customWidth="1"/>
    <x:col min="6147" max="6147" width="16" customWidth="1"/>
    <x:col min="6148" max="6149" width="15.25" customWidth="1"/>
    <x:col min="6150" max="6158" width="0" hidden="1" customWidth="1"/>
    <x:col min="6385" max="6385" width="6" customWidth="1"/>
    <x:col min="6386" max="6386" width="10" customWidth="1"/>
    <x:col min="6387" max="6387" width="17.375" customWidth="1"/>
    <x:col min="6388" max="6388" width="6.375" customWidth="1"/>
    <x:col min="6389" max="6389" width="6.5" customWidth="1"/>
    <x:col min="6390" max="6390" width="6.25" customWidth="1"/>
    <x:col min="6391" max="6392" width="17.625" customWidth="1"/>
    <x:col min="6393" max="6393" width="17.375" customWidth="1"/>
    <x:col min="6394" max="6395" width="16.125" customWidth="1"/>
    <x:col min="6396" max="6396" width="13.5" customWidth="1"/>
    <x:col min="6397" max="6397" width="15.125" customWidth="1"/>
    <x:col min="6398" max="6398" width="7.75" customWidth="1"/>
    <x:col min="6399" max="6399" width="16.125" customWidth="1"/>
    <x:col min="6400" max="6400" width="16" customWidth="1"/>
    <x:col min="6401" max="6401" width="14.25" customWidth="1"/>
    <x:col min="6402" max="6402" width="15.5" customWidth="1"/>
    <x:col min="6403" max="6403" width="16" customWidth="1"/>
    <x:col min="6404" max="6405" width="15.25" customWidth="1"/>
    <x:col min="6406" max="6414" width="0" hidden="1" customWidth="1"/>
    <x:col min="6641" max="6641" width="6" customWidth="1"/>
    <x:col min="6642" max="6642" width="10" customWidth="1"/>
    <x:col min="6643" max="6643" width="17.375" customWidth="1"/>
    <x:col min="6644" max="6644" width="6.375" customWidth="1"/>
    <x:col min="6645" max="6645" width="6.5" customWidth="1"/>
    <x:col min="6646" max="6646" width="6.25" customWidth="1"/>
    <x:col min="6647" max="6648" width="17.625" customWidth="1"/>
    <x:col min="6649" max="6649" width="17.375" customWidth="1"/>
    <x:col min="6650" max="6651" width="16.125" customWidth="1"/>
    <x:col min="6652" max="6652" width="13.5" customWidth="1"/>
    <x:col min="6653" max="6653" width="15.125" customWidth="1"/>
    <x:col min="6654" max="6654" width="7.75" customWidth="1"/>
    <x:col min="6655" max="6655" width="16.125" customWidth="1"/>
    <x:col min="6656" max="6656" width="16" customWidth="1"/>
    <x:col min="6657" max="6657" width="14.25" customWidth="1"/>
    <x:col min="6658" max="6658" width="15.5" customWidth="1"/>
    <x:col min="6659" max="6659" width="16" customWidth="1"/>
    <x:col min="6660" max="6661" width="15.25" customWidth="1"/>
    <x:col min="6662" max="6670" width="0" hidden="1" customWidth="1"/>
    <x:col min="6897" max="6897" width="6" customWidth="1"/>
    <x:col min="6898" max="6898" width="10" customWidth="1"/>
    <x:col min="6899" max="6899" width="17.375" customWidth="1"/>
    <x:col min="6900" max="6900" width="6.375" customWidth="1"/>
    <x:col min="6901" max="6901" width="6.5" customWidth="1"/>
    <x:col min="6902" max="6902" width="6.25" customWidth="1"/>
    <x:col min="6903" max="6904" width="17.625" customWidth="1"/>
    <x:col min="6905" max="6905" width="17.375" customWidth="1"/>
    <x:col min="6906" max="6907" width="16.125" customWidth="1"/>
    <x:col min="6908" max="6908" width="13.5" customWidth="1"/>
    <x:col min="6909" max="6909" width="15.125" customWidth="1"/>
    <x:col min="6910" max="6910" width="7.75" customWidth="1"/>
    <x:col min="6911" max="6911" width="16.125" customWidth="1"/>
    <x:col min="6912" max="6912" width="16" customWidth="1"/>
    <x:col min="6913" max="6913" width="14.25" customWidth="1"/>
    <x:col min="6914" max="6914" width="15.5" customWidth="1"/>
    <x:col min="6915" max="6915" width="16" customWidth="1"/>
    <x:col min="6916" max="6917" width="15.25" customWidth="1"/>
    <x:col min="6918" max="6926" width="0" hidden="1" customWidth="1"/>
    <x:col min="7153" max="7153" width="6" customWidth="1"/>
    <x:col min="7154" max="7154" width="10" customWidth="1"/>
    <x:col min="7155" max="7155" width="17.375" customWidth="1"/>
    <x:col min="7156" max="7156" width="6.375" customWidth="1"/>
    <x:col min="7157" max="7157" width="6.5" customWidth="1"/>
    <x:col min="7158" max="7158" width="6.25" customWidth="1"/>
    <x:col min="7159" max="7160" width="17.625" customWidth="1"/>
    <x:col min="7161" max="7161" width="17.375" customWidth="1"/>
    <x:col min="7162" max="7163" width="16.125" customWidth="1"/>
    <x:col min="7164" max="7164" width="13.5" customWidth="1"/>
    <x:col min="7165" max="7165" width="15.125" customWidth="1"/>
    <x:col min="7166" max="7166" width="7.75" customWidth="1"/>
    <x:col min="7167" max="7167" width="16.125" customWidth="1"/>
    <x:col min="7168" max="7168" width="16" customWidth="1"/>
    <x:col min="7169" max="7169" width="14.25" customWidth="1"/>
    <x:col min="7170" max="7170" width="15.5" customWidth="1"/>
    <x:col min="7171" max="7171" width="16" customWidth="1"/>
    <x:col min="7172" max="7173" width="15.25" customWidth="1"/>
    <x:col min="7174" max="7182" width="0" hidden="1" customWidth="1"/>
    <x:col min="7409" max="7409" width="6" customWidth="1"/>
    <x:col min="7410" max="7410" width="10" customWidth="1"/>
    <x:col min="7411" max="7411" width="17.375" customWidth="1"/>
    <x:col min="7412" max="7412" width="6.375" customWidth="1"/>
    <x:col min="7413" max="7413" width="6.5" customWidth="1"/>
    <x:col min="7414" max="7414" width="6.25" customWidth="1"/>
    <x:col min="7415" max="7416" width="17.625" customWidth="1"/>
    <x:col min="7417" max="7417" width="17.375" customWidth="1"/>
    <x:col min="7418" max="7419" width="16.125" customWidth="1"/>
    <x:col min="7420" max="7420" width="13.5" customWidth="1"/>
    <x:col min="7421" max="7421" width="15.125" customWidth="1"/>
    <x:col min="7422" max="7422" width="7.75" customWidth="1"/>
    <x:col min="7423" max="7423" width="16.125" customWidth="1"/>
    <x:col min="7424" max="7424" width="16" customWidth="1"/>
    <x:col min="7425" max="7425" width="14.25" customWidth="1"/>
    <x:col min="7426" max="7426" width="15.5" customWidth="1"/>
    <x:col min="7427" max="7427" width="16" customWidth="1"/>
    <x:col min="7428" max="7429" width="15.25" customWidth="1"/>
    <x:col min="7430" max="7438" width="0" hidden="1" customWidth="1"/>
    <x:col min="7665" max="7665" width="6" customWidth="1"/>
    <x:col min="7666" max="7666" width="10" customWidth="1"/>
    <x:col min="7667" max="7667" width="17.375" customWidth="1"/>
    <x:col min="7668" max="7668" width="6.375" customWidth="1"/>
    <x:col min="7669" max="7669" width="6.5" customWidth="1"/>
    <x:col min="7670" max="7670" width="6.25" customWidth="1"/>
    <x:col min="7671" max="7672" width="17.625" customWidth="1"/>
    <x:col min="7673" max="7673" width="17.375" customWidth="1"/>
    <x:col min="7674" max="7675" width="16.125" customWidth="1"/>
    <x:col min="7676" max="7676" width="13.5" customWidth="1"/>
    <x:col min="7677" max="7677" width="15.125" customWidth="1"/>
    <x:col min="7678" max="7678" width="7.75" customWidth="1"/>
    <x:col min="7679" max="7679" width="16.125" customWidth="1"/>
    <x:col min="7680" max="7680" width="16" customWidth="1"/>
    <x:col min="7681" max="7681" width="14.25" customWidth="1"/>
    <x:col min="7682" max="7682" width="15.5" customWidth="1"/>
    <x:col min="7683" max="7683" width="16" customWidth="1"/>
    <x:col min="7684" max="7685" width="15.25" customWidth="1"/>
    <x:col min="7686" max="7694" width="0" hidden="1" customWidth="1"/>
    <x:col min="7921" max="7921" width="6" customWidth="1"/>
    <x:col min="7922" max="7922" width="10" customWidth="1"/>
    <x:col min="7923" max="7923" width="17.375" customWidth="1"/>
    <x:col min="7924" max="7924" width="6.375" customWidth="1"/>
    <x:col min="7925" max="7925" width="6.5" customWidth="1"/>
    <x:col min="7926" max="7926" width="6.25" customWidth="1"/>
    <x:col min="7927" max="7928" width="17.625" customWidth="1"/>
    <x:col min="7929" max="7929" width="17.375" customWidth="1"/>
    <x:col min="7930" max="7931" width="16.125" customWidth="1"/>
    <x:col min="7932" max="7932" width="13.5" customWidth="1"/>
    <x:col min="7933" max="7933" width="15.125" customWidth="1"/>
    <x:col min="7934" max="7934" width="7.75" customWidth="1"/>
    <x:col min="7935" max="7935" width="16.125" customWidth="1"/>
    <x:col min="7936" max="7936" width="16" customWidth="1"/>
    <x:col min="7937" max="7937" width="14.25" customWidth="1"/>
    <x:col min="7938" max="7938" width="15.5" customWidth="1"/>
    <x:col min="7939" max="7939" width="16" customWidth="1"/>
    <x:col min="7940" max="7941" width="15.25" customWidth="1"/>
    <x:col min="7942" max="7950" width="0" hidden="1" customWidth="1"/>
    <x:col min="8177" max="8177" width="6" customWidth="1"/>
    <x:col min="8178" max="8178" width="10" customWidth="1"/>
    <x:col min="8179" max="8179" width="17.375" customWidth="1"/>
    <x:col min="8180" max="8180" width="6.375" customWidth="1"/>
    <x:col min="8181" max="8181" width="6.5" customWidth="1"/>
    <x:col min="8182" max="8182" width="6.25" customWidth="1"/>
    <x:col min="8183" max="8184" width="17.625" customWidth="1"/>
    <x:col min="8185" max="8185" width="17.375" customWidth="1"/>
    <x:col min="8186" max="8187" width="16.125" customWidth="1"/>
    <x:col min="8188" max="8188" width="13.5" customWidth="1"/>
    <x:col min="8189" max="8189" width="15.125" customWidth="1"/>
    <x:col min="8190" max="8190" width="7.75" customWidth="1"/>
    <x:col min="8191" max="8191" width="16.125" customWidth="1"/>
    <x:col min="8192" max="8192" width="16" customWidth="1"/>
    <x:col min="8193" max="8193" width="14.25" customWidth="1"/>
    <x:col min="8194" max="8194" width="15.5" customWidth="1"/>
    <x:col min="8195" max="8195" width="16" customWidth="1"/>
    <x:col min="8196" max="8197" width="15.25" customWidth="1"/>
    <x:col min="8198" max="8206" width="0" hidden="1" customWidth="1"/>
    <x:col min="8433" max="8433" width="6" customWidth="1"/>
    <x:col min="8434" max="8434" width="10" customWidth="1"/>
    <x:col min="8435" max="8435" width="17.375" customWidth="1"/>
    <x:col min="8436" max="8436" width="6.375" customWidth="1"/>
    <x:col min="8437" max="8437" width="6.5" customWidth="1"/>
    <x:col min="8438" max="8438" width="6.25" customWidth="1"/>
    <x:col min="8439" max="8440" width="17.625" customWidth="1"/>
    <x:col min="8441" max="8441" width="17.375" customWidth="1"/>
    <x:col min="8442" max="8443" width="16.125" customWidth="1"/>
    <x:col min="8444" max="8444" width="13.5" customWidth="1"/>
    <x:col min="8445" max="8445" width="15.125" customWidth="1"/>
    <x:col min="8446" max="8446" width="7.75" customWidth="1"/>
    <x:col min="8447" max="8447" width="16.125" customWidth="1"/>
    <x:col min="8448" max="8448" width="16" customWidth="1"/>
    <x:col min="8449" max="8449" width="14.25" customWidth="1"/>
    <x:col min="8450" max="8450" width="15.5" customWidth="1"/>
    <x:col min="8451" max="8451" width="16" customWidth="1"/>
    <x:col min="8452" max="8453" width="15.25" customWidth="1"/>
    <x:col min="8454" max="8462" width="0" hidden="1" customWidth="1"/>
    <x:col min="8689" max="8689" width="6" customWidth="1"/>
    <x:col min="8690" max="8690" width="10" customWidth="1"/>
    <x:col min="8691" max="8691" width="17.375" customWidth="1"/>
    <x:col min="8692" max="8692" width="6.375" customWidth="1"/>
    <x:col min="8693" max="8693" width="6.5" customWidth="1"/>
    <x:col min="8694" max="8694" width="6.25" customWidth="1"/>
    <x:col min="8695" max="8696" width="17.625" customWidth="1"/>
    <x:col min="8697" max="8697" width="17.375" customWidth="1"/>
    <x:col min="8698" max="8699" width="16.125" customWidth="1"/>
    <x:col min="8700" max="8700" width="13.5" customWidth="1"/>
    <x:col min="8701" max="8701" width="15.125" customWidth="1"/>
    <x:col min="8702" max="8702" width="7.75" customWidth="1"/>
    <x:col min="8703" max="8703" width="16.125" customWidth="1"/>
    <x:col min="8704" max="8704" width="16" customWidth="1"/>
    <x:col min="8705" max="8705" width="14.25" customWidth="1"/>
    <x:col min="8706" max="8706" width="15.5" customWidth="1"/>
    <x:col min="8707" max="8707" width="16" customWidth="1"/>
    <x:col min="8708" max="8709" width="15.25" customWidth="1"/>
    <x:col min="8710" max="8718" width="0" hidden="1" customWidth="1"/>
    <x:col min="8945" max="8945" width="6" customWidth="1"/>
    <x:col min="8946" max="8946" width="10" customWidth="1"/>
    <x:col min="8947" max="8947" width="17.375" customWidth="1"/>
    <x:col min="8948" max="8948" width="6.375" customWidth="1"/>
    <x:col min="8949" max="8949" width="6.5" customWidth="1"/>
    <x:col min="8950" max="8950" width="6.25" customWidth="1"/>
    <x:col min="8951" max="8952" width="17.625" customWidth="1"/>
    <x:col min="8953" max="8953" width="17.375" customWidth="1"/>
    <x:col min="8954" max="8955" width="16.125" customWidth="1"/>
    <x:col min="8956" max="8956" width="13.5" customWidth="1"/>
    <x:col min="8957" max="8957" width="15.125" customWidth="1"/>
    <x:col min="8958" max="8958" width="7.75" customWidth="1"/>
    <x:col min="8959" max="8959" width="16.125" customWidth="1"/>
    <x:col min="8960" max="8960" width="16" customWidth="1"/>
    <x:col min="8961" max="8961" width="14.25" customWidth="1"/>
    <x:col min="8962" max="8962" width="15.5" customWidth="1"/>
    <x:col min="8963" max="8963" width="16" customWidth="1"/>
    <x:col min="8964" max="8965" width="15.25" customWidth="1"/>
    <x:col min="8966" max="8974" width="0" hidden="1" customWidth="1"/>
    <x:col min="9201" max="9201" width="6" customWidth="1"/>
    <x:col min="9202" max="9202" width="10" customWidth="1"/>
    <x:col min="9203" max="9203" width="17.375" customWidth="1"/>
    <x:col min="9204" max="9204" width="6.375" customWidth="1"/>
    <x:col min="9205" max="9205" width="6.5" customWidth="1"/>
    <x:col min="9206" max="9206" width="6.25" customWidth="1"/>
    <x:col min="9207" max="9208" width="17.625" customWidth="1"/>
    <x:col min="9209" max="9209" width="17.375" customWidth="1"/>
    <x:col min="9210" max="9211" width="16.125" customWidth="1"/>
    <x:col min="9212" max="9212" width="13.5" customWidth="1"/>
    <x:col min="9213" max="9213" width="15.125" customWidth="1"/>
    <x:col min="9214" max="9214" width="7.75" customWidth="1"/>
    <x:col min="9215" max="9215" width="16.125" customWidth="1"/>
    <x:col min="9216" max="9216" width="16" customWidth="1"/>
    <x:col min="9217" max="9217" width="14.25" customWidth="1"/>
    <x:col min="9218" max="9218" width="15.5" customWidth="1"/>
    <x:col min="9219" max="9219" width="16" customWidth="1"/>
    <x:col min="9220" max="9221" width="15.25" customWidth="1"/>
    <x:col min="9222" max="9230" width="0" hidden="1" customWidth="1"/>
    <x:col min="9457" max="9457" width="6" customWidth="1"/>
    <x:col min="9458" max="9458" width="10" customWidth="1"/>
    <x:col min="9459" max="9459" width="17.375" customWidth="1"/>
    <x:col min="9460" max="9460" width="6.375" customWidth="1"/>
    <x:col min="9461" max="9461" width="6.5" customWidth="1"/>
    <x:col min="9462" max="9462" width="6.25" customWidth="1"/>
    <x:col min="9463" max="9464" width="17.625" customWidth="1"/>
    <x:col min="9465" max="9465" width="17.375" customWidth="1"/>
    <x:col min="9466" max="9467" width="16.125" customWidth="1"/>
    <x:col min="9468" max="9468" width="13.5" customWidth="1"/>
    <x:col min="9469" max="9469" width="15.125" customWidth="1"/>
    <x:col min="9470" max="9470" width="7.75" customWidth="1"/>
    <x:col min="9471" max="9471" width="16.125" customWidth="1"/>
    <x:col min="9472" max="9472" width="16" customWidth="1"/>
    <x:col min="9473" max="9473" width="14.25" customWidth="1"/>
    <x:col min="9474" max="9474" width="15.5" customWidth="1"/>
    <x:col min="9475" max="9475" width="16" customWidth="1"/>
    <x:col min="9476" max="9477" width="15.25" customWidth="1"/>
    <x:col min="9478" max="9486" width="0" hidden="1" customWidth="1"/>
    <x:col min="9713" max="9713" width="6" customWidth="1"/>
    <x:col min="9714" max="9714" width="10" customWidth="1"/>
    <x:col min="9715" max="9715" width="17.375" customWidth="1"/>
    <x:col min="9716" max="9716" width="6.375" customWidth="1"/>
    <x:col min="9717" max="9717" width="6.5" customWidth="1"/>
    <x:col min="9718" max="9718" width="6.25" customWidth="1"/>
    <x:col min="9719" max="9720" width="17.625" customWidth="1"/>
    <x:col min="9721" max="9721" width="17.375" customWidth="1"/>
    <x:col min="9722" max="9723" width="16.125" customWidth="1"/>
    <x:col min="9724" max="9724" width="13.5" customWidth="1"/>
    <x:col min="9725" max="9725" width="15.125" customWidth="1"/>
    <x:col min="9726" max="9726" width="7.75" customWidth="1"/>
    <x:col min="9727" max="9727" width="16.125" customWidth="1"/>
    <x:col min="9728" max="9728" width="16" customWidth="1"/>
    <x:col min="9729" max="9729" width="14.25" customWidth="1"/>
    <x:col min="9730" max="9730" width="15.5" customWidth="1"/>
    <x:col min="9731" max="9731" width="16" customWidth="1"/>
    <x:col min="9732" max="9733" width="15.25" customWidth="1"/>
    <x:col min="9734" max="9742" width="0" hidden="1" customWidth="1"/>
    <x:col min="9969" max="9969" width="6" customWidth="1"/>
    <x:col min="9970" max="9970" width="10" customWidth="1"/>
    <x:col min="9971" max="9971" width="17.375" customWidth="1"/>
    <x:col min="9972" max="9972" width="6.375" customWidth="1"/>
    <x:col min="9973" max="9973" width="6.5" customWidth="1"/>
    <x:col min="9974" max="9974" width="6.25" customWidth="1"/>
    <x:col min="9975" max="9976" width="17.625" customWidth="1"/>
    <x:col min="9977" max="9977" width="17.375" customWidth="1"/>
    <x:col min="9978" max="9979" width="16.125" customWidth="1"/>
    <x:col min="9980" max="9980" width="13.5" customWidth="1"/>
    <x:col min="9981" max="9981" width="15.125" customWidth="1"/>
    <x:col min="9982" max="9982" width="7.75" customWidth="1"/>
    <x:col min="9983" max="9983" width="16.125" customWidth="1"/>
    <x:col min="9984" max="9984" width="16" customWidth="1"/>
    <x:col min="9985" max="9985" width="14.25" customWidth="1"/>
    <x:col min="9986" max="9986" width="15.5" customWidth="1"/>
    <x:col min="9987" max="9987" width="16" customWidth="1"/>
    <x:col min="9988" max="9989" width="15.25" customWidth="1"/>
    <x:col min="9990" max="9998" width="0" hidden="1" customWidth="1"/>
    <x:col min="10225" max="10225" width="6" customWidth="1"/>
    <x:col min="10226" max="10226" width="10" customWidth="1"/>
    <x:col min="10227" max="10227" width="17.375" customWidth="1"/>
    <x:col min="10228" max="10228" width="6.375" customWidth="1"/>
    <x:col min="10229" max="10229" width="6.5" customWidth="1"/>
    <x:col min="10230" max="10230" width="6.25" customWidth="1"/>
    <x:col min="10231" max="10232" width="17.625" customWidth="1"/>
    <x:col min="10233" max="10233" width="17.375" customWidth="1"/>
    <x:col min="10234" max="10235" width="16.125" customWidth="1"/>
    <x:col min="10236" max="10236" width="13.5" customWidth="1"/>
    <x:col min="10237" max="10237" width="15.125" customWidth="1"/>
    <x:col min="10238" max="10238" width="7.75" customWidth="1"/>
    <x:col min="10239" max="10239" width="16.125" customWidth="1"/>
    <x:col min="10240" max="10240" width="16" customWidth="1"/>
    <x:col min="10241" max="10241" width="14.25" customWidth="1"/>
    <x:col min="10242" max="10242" width="15.5" customWidth="1"/>
    <x:col min="10243" max="10243" width="16" customWidth="1"/>
    <x:col min="10244" max="10245" width="15.25" customWidth="1"/>
    <x:col min="10246" max="10254" width="0" hidden="1" customWidth="1"/>
    <x:col min="10481" max="10481" width="6" customWidth="1"/>
    <x:col min="10482" max="10482" width="10" customWidth="1"/>
    <x:col min="10483" max="10483" width="17.375" customWidth="1"/>
    <x:col min="10484" max="10484" width="6.375" customWidth="1"/>
    <x:col min="10485" max="10485" width="6.5" customWidth="1"/>
    <x:col min="10486" max="10486" width="6.25" customWidth="1"/>
    <x:col min="10487" max="10488" width="17.625" customWidth="1"/>
    <x:col min="10489" max="10489" width="17.375" customWidth="1"/>
    <x:col min="10490" max="10491" width="16.125" customWidth="1"/>
    <x:col min="10492" max="10492" width="13.5" customWidth="1"/>
    <x:col min="10493" max="10493" width="15.125" customWidth="1"/>
    <x:col min="10494" max="10494" width="7.75" customWidth="1"/>
    <x:col min="10495" max="10495" width="16.125" customWidth="1"/>
    <x:col min="10496" max="10496" width="16" customWidth="1"/>
    <x:col min="10497" max="10497" width="14.25" customWidth="1"/>
    <x:col min="10498" max="10498" width="15.5" customWidth="1"/>
    <x:col min="10499" max="10499" width="16" customWidth="1"/>
    <x:col min="10500" max="10501" width="15.25" customWidth="1"/>
    <x:col min="10502" max="10510" width="0" hidden="1" customWidth="1"/>
    <x:col min="10737" max="10737" width="6" customWidth="1"/>
    <x:col min="10738" max="10738" width="10" customWidth="1"/>
    <x:col min="10739" max="10739" width="17.375" customWidth="1"/>
    <x:col min="10740" max="10740" width="6.375" customWidth="1"/>
    <x:col min="10741" max="10741" width="6.5" customWidth="1"/>
    <x:col min="10742" max="10742" width="6.25" customWidth="1"/>
    <x:col min="10743" max="10744" width="17.625" customWidth="1"/>
    <x:col min="10745" max="10745" width="17.375" customWidth="1"/>
    <x:col min="10746" max="10747" width="16.125" customWidth="1"/>
    <x:col min="10748" max="10748" width="13.5" customWidth="1"/>
    <x:col min="10749" max="10749" width="15.125" customWidth="1"/>
    <x:col min="10750" max="10750" width="7.75" customWidth="1"/>
    <x:col min="10751" max="10751" width="16.125" customWidth="1"/>
    <x:col min="10752" max="10752" width="16" customWidth="1"/>
    <x:col min="10753" max="10753" width="14.25" customWidth="1"/>
    <x:col min="10754" max="10754" width="15.5" customWidth="1"/>
    <x:col min="10755" max="10755" width="16" customWidth="1"/>
    <x:col min="10756" max="10757" width="15.25" customWidth="1"/>
    <x:col min="10758" max="10766" width="0" hidden="1" customWidth="1"/>
    <x:col min="10993" max="10993" width="6" customWidth="1"/>
    <x:col min="10994" max="10994" width="10" customWidth="1"/>
    <x:col min="10995" max="10995" width="17.375" customWidth="1"/>
    <x:col min="10996" max="10996" width="6.375" customWidth="1"/>
    <x:col min="10997" max="10997" width="6.5" customWidth="1"/>
    <x:col min="10998" max="10998" width="6.25" customWidth="1"/>
    <x:col min="10999" max="11000" width="17.625" customWidth="1"/>
    <x:col min="11001" max="11001" width="17.375" customWidth="1"/>
    <x:col min="11002" max="11003" width="16.125" customWidth="1"/>
    <x:col min="11004" max="11004" width="13.5" customWidth="1"/>
    <x:col min="11005" max="11005" width="15.125" customWidth="1"/>
    <x:col min="11006" max="11006" width="7.75" customWidth="1"/>
    <x:col min="11007" max="11007" width="16.125" customWidth="1"/>
    <x:col min="11008" max="11008" width="16" customWidth="1"/>
    <x:col min="11009" max="11009" width="14.25" customWidth="1"/>
    <x:col min="11010" max="11010" width="15.5" customWidth="1"/>
    <x:col min="11011" max="11011" width="16" customWidth="1"/>
    <x:col min="11012" max="11013" width="15.25" customWidth="1"/>
    <x:col min="11014" max="11022" width="0" hidden="1" customWidth="1"/>
    <x:col min="11249" max="11249" width="6" customWidth="1"/>
    <x:col min="11250" max="11250" width="10" customWidth="1"/>
    <x:col min="11251" max="11251" width="17.375" customWidth="1"/>
    <x:col min="11252" max="11252" width="6.375" customWidth="1"/>
    <x:col min="11253" max="11253" width="6.5" customWidth="1"/>
    <x:col min="11254" max="11254" width="6.25" customWidth="1"/>
    <x:col min="11255" max="11256" width="17.625" customWidth="1"/>
    <x:col min="11257" max="11257" width="17.375" customWidth="1"/>
    <x:col min="11258" max="11259" width="16.125" customWidth="1"/>
    <x:col min="11260" max="11260" width="13.5" customWidth="1"/>
    <x:col min="11261" max="11261" width="15.125" customWidth="1"/>
    <x:col min="11262" max="11262" width="7.75" customWidth="1"/>
    <x:col min="11263" max="11263" width="16.125" customWidth="1"/>
    <x:col min="11264" max="11264" width="16" customWidth="1"/>
    <x:col min="11265" max="11265" width="14.25" customWidth="1"/>
    <x:col min="11266" max="11266" width="15.5" customWidth="1"/>
    <x:col min="11267" max="11267" width="16" customWidth="1"/>
    <x:col min="11268" max="11269" width="15.25" customWidth="1"/>
    <x:col min="11270" max="11278" width="0" hidden="1" customWidth="1"/>
    <x:col min="11505" max="11505" width="6" customWidth="1"/>
    <x:col min="11506" max="11506" width="10" customWidth="1"/>
    <x:col min="11507" max="11507" width="17.375" customWidth="1"/>
    <x:col min="11508" max="11508" width="6.375" customWidth="1"/>
    <x:col min="11509" max="11509" width="6.5" customWidth="1"/>
    <x:col min="11510" max="11510" width="6.25" customWidth="1"/>
    <x:col min="11511" max="11512" width="17.625" customWidth="1"/>
    <x:col min="11513" max="11513" width="17.375" customWidth="1"/>
    <x:col min="11514" max="11515" width="16.125" customWidth="1"/>
    <x:col min="11516" max="11516" width="13.5" customWidth="1"/>
    <x:col min="11517" max="11517" width="15.125" customWidth="1"/>
    <x:col min="11518" max="11518" width="7.75" customWidth="1"/>
    <x:col min="11519" max="11519" width="16.125" customWidth="1"/>
    <x:col min="11520" max="11520" width="16" customWidth="1"/>
    <x:col min="11521" max="11521" width="14.25" customWidth="1"/>
    <x:col min="11522" max="11522" width="15.5" customWidth="1"/>
    <x:col min="11523" max="11523" width="16" customWidth="1"/>
    <x:col min="11524" max="11525" width="15.25" customWidth="1"/>
    <x:col min="11526" max="11534" width="0" hidden="1" customWidth="1"/>
    <x:col min="11761" max="11761" width="6" customWidth="1"/>
    <x:col min="11762" max="11762" width="10" customWidth="1"/>
    <x:col min="11763" max="11763" width="17.375" customWidth="1"/>
    <x:col min="11764" max="11764" width="6.375" customWidth="1"/>
    <x:col min="11765" max="11765" width="6.5" customWidth="1"/>
    <x:col min="11766" max="11766" width="6.25" customWidth="1"/>
    <x:col min="11767" max="11768" width="17.625" customWidth="1"/>
    <x:col min="11769" max="11769" width="17.375" customWidth="1"/>
    <x:col min="11770" max="11771" width="16.125" customWidth="1"/>
    <x:col min="11772" max="11772" width="13.5" customWidth="1"/>
    <x:col min="11773" max="11773" width="15.125" customWidth="1"/>
    <x:col min="11774" max="11774" width="7.75" customWidth="1"/>
    <x:col min="11775" max="11775" width="16.125" customWidth="1"/>
    <x:col min="11776" max="11776" width="16" customWidth="1"/>
    <x:col min="11777" max="11777" width="14.25" customWidth="1"/>
    <x:col min="11778" max="11778" width="15.5" customWidth="1"/>
    <x:col min="11779" max="11779" width="16" customWidth="1"/>
    <x:col min="11780" max="11781" width="15.25" customWidth="1"/>
    <x:col min="11782" max="11790" width="0" hidden="1" customWidth="1"/>
    <x:col min="12017" max="12017" width="6" customWidth="1"/>
    <x:col min="12018" max="12018" width="10" customWidth="1"/>
    <x:col min="12019" max="12019" width="17.375" customWidth="1"/>
    <x:col min="12020" max="12020" width="6.375" customWidth="1"/>
    <x:col min="12021" max="12021" width="6.5" customWidth="1"/>
    <x:col min="12022" max="12022" width="6.25" customWidth="1"/>
    <x:col min="12023" max="12024" width="17.625" customWidth="1"/>
    <x:col min="12025" max="12025" width="17.375" customWidth="1"/>
    <x:col min="12026" max="12027" width="16.125" customWidth="1"/>
    <x:col min="12028" max="12028" width="13.5" customWidth="1"/>
    <x:col min="12029" max="12029" width="15.125" customWidth="1"/>
    <x:col min="12030" max="12030" width="7.75" customWidth="1"/>
    <x:col min="12031" max="12031" width="16.125" customWidth="1"/>
    <x:col min="12032" max="12032" width="16" customWidth="1"/>
    <x:col min="12033" max="12033" width="14.25" customWidth="1"/>
    <x:col min="12034" max="12034" width="15.5" customWidth="1"/>
    <x:col min="12035" max="12035" width="16" customWidth="1"/>
    <x:col min="12036" max="12037" width="15.25" customWidth="1"/>
    <x:col min="12038" max="12046" width="0" hidden="1" customWidth="1"/>
    <x:col min="12273" max="12273" width="6" customWidth="1"/>
    <x:col min="12274" max="12274" width="10" customWidth="1"/>
    <x:col min="12275" max="12275" width="17.375" customWidth="1"/>
    <x:col min="12276" max="12276" width="6.375" customWidth="1"/>
    <x:col min="12277" max="12277" width="6.5" customWidth="1"/>
    <x:col min="12278" max="12278" width="6.25" customWidth="1"/>
    <x:col min="12279" max="12280" width="17.625" customWidth="1"/>
    <x:col min="12281" max="12281" width="17.375" customWidth="1"/>
    <x:col min="12282" max="12283" width="16.125" customWidth="1"/>
    <x:col min="12284" max="12284" width="13.5" customWidth="1"/>
    <x:col min="12285" max="12285" width="15.125" customWidth="1"/>
    <x:col min="12286" max="12286" width="7.75" customWidth="1"/>
    <x:col min="12287" max="12287" width="16.125" customWidth="1"/>
    <x:col min="12288" max="12288" width="16" customWidth="1"/>
    <x:col min="12289" max="12289" width="14.25" customWidth="1"/>
    <x:col min="12290" max="12290" width="15.5" customWidth="1"/>
    <x:col min="12291" max="12291" width="16" customWidth="1"/>
    <x:col min="12292" max="12293" width="15.25" customWidth="1"/>
    <x:col min="12294" max="12302" width="0" hidden="1" customWidth="1"/>
    <x:col min="12529" max="12529" width="6" customWidth="1"/>
    <x:col min="12530" max="12530" width="10" customWidth="1"/>
    <x:col min="12531" max="12531" width="17.375" customWidth="1"/>
    <x:col min="12532" max="12532" width="6.375" customWidth="1"/>
    <x:col min="12533" max="12533" width="6.5" customWidth="1"/>
    <x:col min="12534" max="12534" width="6.25" customWidth="1"/>
    <x:col min="12535" max="12536" width="17.625" customWidth="1"/>
    <x:col min="12537" max="12537" width="17.375" customWidth="1"/>
    <x:col min="12538" max="12539" width="16.125" customWidth="1"/>
    <x:col min="12540" max="12540" width="13.5" customWidth="1"/>
    <x:col min="12541" max="12541" width="15.125" customWidth="1"/>
    <x:col min="12542" max="12542" width="7.75" customWidth="1"/>
    <x:col min="12543" max="12543" width="16.125" customWidth="1"/>
    <x:col min="12544" max="12544" width="16" customWidth="1"/>
    <x:col min="12545" max="12545" width="14.25" customWidth="1"/>
    <x:col min="12546" max="12546" width="15.5" customWidth="1"/>
    <x:col min="12547" max="12547" width="16" customWidth="1"/>
    <x:col min="12548" max="12549" width="15.25" customWidth="1"/>
    <x:col min="12550" max="12558" width="0" hidden="1" customWidth="1"/>
    <x:col min="12785" max="12785" width="6" customWidth="1"/>
    <x:col min="12786" max="12786" width="10" customWidth="1"/>
    <x:col min="12787" max="12787" width="17.375" customWidth="1"/>
    <x:col min="12788" max="12788" width="6.375" customWidth="1"/>
    <x:col min="12789" max="12789" width="6.5" customWidth="1"/>
    <x:col min="12790" max="12790" width="6.25" customWidth="1"/>
    <x:col min="12791" max="12792" width="17.625" customWidth="1"/>
    <x:col min="12793" max="12793" width="17.375" customWidth="1"/>
    <x:col min="12794" max="12795" width="16.125" customWidth="1"/>
    <x:col min="12796" max="12796" width="13.5" customWidth="1"/>
    <x:col min="12797" max="12797" width="15.125" customWidth="1"/>
    <x:col min="12798" max="12798" width="7.75" customWidth="1"/>
    <x:col min="12799" max="12799" width="16.125" customWidth="1"/>
    <x:col min="12800" max="12800" width="16" customWidth="1"/>
    <x:col min="12801" max="12801" width="14.25" customWidth="1"/>
    <x:col min="12802" max="12802" width="15.5" customWidth="1"/>
    <x:col min="12803" max="12803" width="16" customWidth="1"/>
    <x:col min="12804" max="12805" width="15.25" customWidth="1"/>
    <x:col min="12806" max="12814" width="0" hidden="1" customWidth="1"/>
    <x:col min="13041" max="13041" width="6" customWidth="1"/>
    <x:col min="13042" max="13042" width="10" customWidth="1"/>
    <x:col min="13043" max="13043" width="17.375" customWidth="1"/>
    <x:col min="13044" max="13044" width="6.375" customWidth="1"/>
    <x:col min="13045" max="13045" width="6.5" customWidth="1"/>
    <x:col min="13046" max="13046" width="6.25" customWidth="1"/>
    <x:col min="13047" max="13048" width="17.625" customWidth="1"/>
    <x:col min="13049" max="13049" width="17.375" customWidth="1"/>
    <x:col min="13050" max="13051" width="16.125" customWidth="1"/>
    <x:col min="13052" max="13052" width="13.5" customWidth="1"/>
    <x:col min="13053" max="13053" width="15.125" customWidth="1"/>
    <x:col min="13054" max="13054" width="7.75" customWidth="1"/>
    <x:col min="13055" max="13055" width="16.125" customWidth="1"/>
    <x:col min="13056" max="13056" width="16" customWidth="1"/>
    <x:col min="13057" max="13057" width="14.25" customWidth="1"/>
    <x:col min="13058" max="13058" width="15.5" customWidth="1"/>
    <x:col min="13059" max="13059" width="16" customWidth="1"/>
    <x:col min="13060" max="13061" width="15.25" customWidth="1"/>
    <x:col min="13062" max="13070" width="0" hidden="1" customWidth="1"/>
    <x:col min="13297" max="13297" width="6" customWidth="1"/>
    <x:col min="13298" max="13298" width="10" customWidth="1"/>
    <x:col min="13299" max="13299" width="17.375" customWidth="1"/>
    <x:col min="13300" max="13300" width="6.375" customWidth="1"/>
    <x:col min="13301" max="13301" width="6.5" customWidth="1"/>
    <x:col min="13302" max="13302" width="6.25" customWidth="1"/>
    <x:col min="13303" max="13304" width="17.625" customWidth="1"/>
    <x:col min="13305" max="13305" width="17.375" customWidth="1"/>
    <x:col min="13306" max="13307" width="16.125" customWidth="1"/>
    <x:col min="13308" max="13308" width="13.5" customWidth="1"/>
    <x:col min="13309" max="13309" width="15.125" customWidth="1"/>
    <x:col min="13310" max="13310" width="7.75" customWidth="1"/>
    <x:col min="13311" max="13311" width="16.125" customWidth="1"/>
    <x:col min="13312" max="13312" width="16" customWidth="1"/>
    <x:col min="13313" max="13313" width="14.25" customWidth="1"/>
    <x:col min="13314" max="13314" width="15.5" customWidth="1"/>
    <x:col min="13315" max="13315" width="16" customWidth="1"/>
    <x:col min="13316" max="13317" width="15.25" customWidth="1"/>
    <x:col min="13318" max="13326" width="0" hidden="1" customWidth="1"/>
    <x:col min="13553" max="13553" width="6" customWidth="1"/>
    <x:col min="13554" max="13554" width="10" customWidth="1"/>
    <x:col min="13555" max="13555" width="17.375" customWidth="1"/>
    <x:col min="13556" max="13556" width="6.375" customWidth="1"/>
    <x:col min="13557" max="13557" width="6.5" customWidth="1"/>
    <x:col min="13558" max="13558" width="6.25" customWidth="1"/>
    <x:col min="13559" max="13560" width="17.625" customWidth="1"/>
    <x:col min="13561" max="13561" width="17.375" customWidth="1"/>
    <x:col min="13562" max="13563" width="16.125" customWidth="1"/>
    <x:col min="13564" max="13564" width="13.5" customWidth="1"/>
    <x:col min="13565" max="13565" width="15.125" customWidth="1"/>
    <x:col min="13566" max="13566" width="7.75" customWidth="1"/>
    <x:col min="13567" max="13567" width="16.125" customWidth="1"/>
    <x:col min="13568" max="13568" width="16" customWidth="1"/>
    <x:col min="13569" max="13569" width="14.25" customWidth="1"/>
    <x:col min="13570" max="13570" width="15.5" customWidth="1"/>
    <x:col min="13571" max="13571" width="16" customWidth="1"/>
    <x:col min="13572" max="13573" width="15.25" customWidth="1"/>
    <x:col min="13574" max="13582" width="0" hidden="1" customWidth="1"/>
    <x:col min="13809" max="13809" width="6" customWidth="1"/>
    <x:col min="13810" max="13810" width="10" customWidth="1"/>
    <x:col min="13811" max="13811" width="17.375" customWidth="1"/>
    <x:col min="13812" max="13812" width="6.375" customWidth="1"/>
    <x:col min="13813" max="13813" width="6.5" customWidth="1"/>
    <x:col min="13814" max="13814" width="6.25" customWidth="1"/>
    <x:col min="13815" max="13816" width="17.625" customWidth="1"/>
    <x:col min="13817" max="13817" width="17.375" customWidth="1"/>
    <x:col min="13818" max="13819" width="16.125" customWidth="1"/>
    <x:col min="13820" max="13820" width="13.5" customWidth="1"/>
    <x:col min="13821" max="13821" width="15.125" customWidth="1"/>
    <x:col min="13822" max="13822" width="7.75" customWidth="1"/>
    <x:col min="13823" max="13823" width="16.125" customWidth="1"/>
    <x:col min="13824" max="13824" width="16" customWidth="1"/>
    <x:col min="13825" max="13825" width="14.25" customWidth="1"/>
    <x:col min="13826" max="13826" width="15.5" customWidth="1"/>
    <x:col min="13827" max="13827" width="16" customWidth="1"/>
    <x:col min="13828" max="13829" width="15.25" customWidth="1"/>
    <x:col min="13830" max="13838" width="0" hidden="1" customWidth="1"/>
    <x:col min="14065" max="14065" width="6" customWidth="1"/>
    <x:col min="14066" max="14066" width="10" customWidth="1"/>
    <x:col min="14067" max="14067" width="17.375" customWidth="1"/>
    <x:col min="14068" max="14068" width="6.375" customWidth="1"/>
    <x:col min="14069" max="14069" width="6.5" customWidth="1"/>
    <x:col min="14070" max="14070" width="6.25" customWidth="1"/>
    <x:col min="14071" max="14072" width="17.625" customWidth="1"/>
    <x:col min="14073" max="14073" width="17.375" customWidth="1"/>
    <x:col min="14074" max="14075" width="16.125" customWidth="1"/>
    <x:col min="14076" max="14076" width="13.5" customWidth="1"/>
    <x:col min="14077" max="14077" width="15.125" customWidth="1"/>
    <x:col min="14078" max="14078" width="7.75" customWidth="1"/>
    <x:col min="14079" max="14079" width="16.125" customWidth="1"/>
    <x:col min="14080" max="14080" width="16" customWidth="1"/>
    <x:col min="14081" max="14081" width="14.25" customWidth="1"/>
    <x:col min="14082" max="14082" width="15.5" customWidth="1"/>
    <x:col min="14083" max="14083" width="16" customWidth="1"/>
    <x:col min="14084" max="14085" width="15.25" customWidth="1"/>
    <x:col min="14086" max="14094" width="0" hidden="1" customWidth="1"/>
    <x:col min="14321" max="14321" width="6" customWidth="1"/>
    <x:col min="14322" max="14322" width="10" customWidth="1"/>
    <x:col min="14323" max="14323" width="17.375" customWidth="1"/>
    <x:col min="14324" max="14324" width="6.375" customWidth="1"/>
    <x:col min="14325" max="14325" width="6.5" customWidth="1"/>
    <x:col min="14326" max="14326" width="6.25" customWidth="1"/>
    <x:col min="14327" max="14328" width="17.625" customWidth="1"/>
    <x:col min="14329" max="14329" width="17.375" customWidth="1"/>
    <x:col min="14330" max="14331" width="16.125" customWidth="1"/>
    <x:col min="14332" max="14332" width="13.5" customWidth="1"/>
    <x:col min="14333" max="14333" width="15.125" customWidth="1"/>
    <x:col min="14334" max="14334" width="7.75" customWidth="1"/>
    <x:col min="14335" max="14335" width="16.125" customWidth="1"/>
    <x:col min="14336" max="14336" width="16" customWidth="1"/>
    <x:col min="14337" max="14337" width="14.25" customWidth="1"/>
    <x:col min="14338" max="14338" width="15.5" customWidth="1"/>
    <x:col min="14339" max="14339" width="16" customWidth="1"/>
    <x:col min="14340" max="14341" width="15.25" customWidth="1"/>
    <x:col min="14342" max="14350" width="0" hidden="1" customWidth="1"/>
    <x:col min="14577" max="14577" width="6" customWidth="1"/>
    <x:col min="14578" max="14578" width="10" customWidth="1"/>
    <x:col min="14579" max="14579" width="17.375" customWidth="1"/>
    <x:col min="14580" max="14580" width="6.375" customWidth="1"/>
    <x:col min="14581" max="14581" width="6.5" customWidth="1"/>
    <x:col min="14582" max="14582" width="6.25" customWidth="1"/>
    <x:col min="14583" max="14584" width="17.625" customWidth="1"/>
    <x:col min="14585" max="14585" width="17.375" customWidth="1"/>
    <x:col min="14586" max="14587" width="16.125" customWidth="1"/>
    <x:col min="14588" max="14588" width="13.5" customWidth="1"/>
    <x:col min="14589" max="14589" width="15.125" customWidth="1"/>
    <x:col min="14590" max="14590" width="7.75" customWidth="1"/>
    <x:col min="14591" max="14591" width="16.125" customWidth="1"/>
    <x:col min="14592" max="14592" width="16" customWidth="1"/>
    <x:col min="14593" max="14593" width="14.25" customWidth="1"/>
    <x:col min="14594" max="14594" width="15.5" customWidth="1"/>
    <x:col min="14595" max="14595" width="16" customWidth="1"/>
    <x:col min="14596" max="14597" width="15.25" customWidth="1"/>
    <x:col min="14598" max="14606" width="0" hidden="1" customWidth="1"/>
    <x:col min="14833" max="14833" width="6" customWidth="1"/>
    <x:col min="14834" max="14834" width="10" customWidth="1"/>
    <x:col min="14835" max="14835" width="17.375" customWidth="1"/>
    <x:col min="14836" max="14836" width="6.375" customWidth="1"/>
    <x:col min="14837" max="14837" width="6.5" customWidth="1"/>
    <x:col min="14838" max="14838" width="6.25" customWidth="1"/>
    <x:col min="14839" max="14840" width="17.625" customWidth="1"/>
    <x:col min="14841" max="14841" width="17.375" customWidth="1"/>
    <x:col min="14842" max="14843" width="16.125" customWidth="1"/>
    <x:col min="14844" max="14844" width="13.5" customWidth="1"/>
    <x:col min="14845" max="14845" width="15.125" customWidth="1"/>
    <x:col min="14846" max="14846" width="7.75" customWidth="1"/>
    <x:col min="14847" max="14847" width="16.125" customWidth="1"/>
    <x:col min="14848" max="14848" width="16" customWidth="1"/>
    <x:col min="14849" max="14849" width="14.25" customWidth="1"/>
    <x:col min="14850" max="14850" width="15.5" customWidth="1"/>
    <x:col min="14851" max="14851" width="16" customWidth="1"/>
    <x:col min="14852" max="14853" width="15.25" customWidth="1"/>
    <x:col min="14854" max="14862" width="0" hidden="1" customWidth="1"/>
    <x:col min="15089" max="15089" width="6" customWidth="1"/>
    <x:col min="15090" max="15090" width="10" customWidth="1"/>
    <x:col min="15091" max="15091" width="17.375" customWidth="1"/>
    <x:col min="15092" max="15092" width="6.375" customWidth="1"/>
    <x:col min="15093" max="15093" width="6.5" customWidth="1"/>
    <x:col min="15094" max="15094" width="6.25" customWidth="1"/>
    <x:col min="15095" max="15096" width="17.625" customWidth="1"/>
    <x:col min="15097" max="15097" width="17.375" customWidth="1"/>
    <x:col min="15098" max="15099" width="16.125" customWidth="1"/>
    <x:col min="15100" max="15100" width="13.5" customWidth="1"/>
    <x:col min="15101" max="15101" width="15.125" customWidth="1"/>
    <x:col min="15102" max="15102" width="7.75" customWidth="1"/>
    <x:col min="15103" max="15103" width="16.125" customWidth="1"/>
    <x:col min="15104" max="15104" width="16" customWidth="1"/>
    <x:col min="15105" max="15105" width="14.25" customWidth="1"/>
    <x:col min="15106" max="15106" width="15.5" customWidth="1"/>
    <x:col min="15107" max="15107" width="16" customWidth="1"/>
    <x:col min="15108" max="15109" width="15.25" customWidth="1"/>
    <x:col min="15110" max="15118" width="0" hidden="1" customWidth="1"/>
    <x:col min="15345" max="15345" width="6" customWidth="1"/>
    <x:col min="15346" max="15346" width="10" customWidth="1"/>
    <x:col min="15347" max="15347" width="17.375" customWidth="1"/>
    <x:col min="15348" max="15348" width="6.375" customWidth="1"/>
    <x:col min="15349" max="15349" width="6.5" customWidth="1"/>
    <x:col min="15350" max="15350" width="6.25" customWidth="1"/>
    <x:col min="15351" max="15352" width="17.625" customWidth="1"/>
    <x:col min="15353" max="15353" width="17.375" customWidth="1"/>
    <x:col min="15354" max="15355" width="16.125" customWidth="1"/>
    <x:col min="15356" max="15356" width="13.5" customWidth="1"/>
    <x:col min="15357" max="15357" width="15.125" customWidth="1"/>
    <x:col min="15358" max="15358" width="7.75" customWidth="1"/>
    <x:col min="15359" max="15359" width="16.125" customWidth="1"/>
    <x:col min="15360" max="15360" width="16" customWidth="1"/>
    <x:col min="15361" max="15361" width="14.25" customWidth="1"/>
    <x:col min="15362" max="15362" width="15.5" customWidth="1"/>
    <x:col min="15363" max="15363" width="16" customWidth="1"/>
    <x:col min="15364" max="15365" width="15.25" customWidth="1"/>
    <x:col min="15366" max="15374" width="0" hidden="1" customWidth="1"/>
    <x:col min="15601" max="15601" width="6" customWidth="1"/>
    <x:col min="15602" max="15602" width="10" customWidth="1"/>
    <x:col min="15603" max="15603" width="17.375" customWidth="1"/>
    <x:col min="15604" max="15604" width="6.375" customWidth="1"/>
    <x:col min="15605" max="15605" width="6.5" customWidth="1"/>
    <x:col min="15606" max="15606" width="6.25" customWidth="1"/>
    <x:col min="15607" max="15608" width="17.625" customWidth="1"/>
    <x:col min="15609" max="15609" width="17.375" customWidth="1"/>
    <x:col min="15610" max="15611" width="16.125" customWidth="1"/>
    <x:col min="15612" max="15612" width="13.5" customWidth="1"/>
    <x:col min="15613" max="15613" width="15.125" customWidth="1"/>
    <x:col min="15614" max="15614" width="7.75" customWidth="1"/>
    <x:col min="15615" max="15615" width="16.125" customWidth="1"/>
    <x:col min="15616" max="15616" width="16" customWidth="1"/>
    <x:col min="15617" max="15617" width="14.25" customWidth="1"/>
    <x:col min="15618" max="15618" width="15.5" customWidth="1"/>
    <x:col min="15619" max="15619" width="16" customWidth="1"/>
    <x:col min="15620" max="15621" width="15.25" customWidth="1"/>
    <x:col min="15622" max="15630" width="0" hidden="1" customWidth="1"/>
    <x:col min="15857" max="15857" width="6" customWidth="1"/>
    <x:col min="15858" max="15858" width="10" customWidth="1"/>
    <x:col min="15859" max="15859" width="17.375" customWidth="1"/>
    <x:col min="15860" max="15860" width="6.375" customWidth="1"/>
    <x:col min="15861" max="15861" width="6.5" customWidth="1"/>
    <x:col min="15862" max="15862" width="6.25" customWidth="1"/>
    <x:col min="15863" max="15864" width="17.625" customWidth="1"/>
    <x:col min="15865" max="15865" width="17.375" customWidth="1"/>
    <x:col min="15866" max="15867" width="16.125" customWidth="1"/>
    <x:col min="15868" max="15868" width="13.5" customWidth="1"/>
    <x:col min="15869" max="15869" width="15.125" customWidth="1"/>
    <x:col min="15870" max="15870" width="7.75" customWidth="1"/>
    <x:col min="15871" max="15871" width="16.125" customWidth="1"/>
    <x:col min="15872" max="15872" width="16" customWidth="1"/>
    <x:col min="15873" max="15873" width="14.25" customWidth="1"/>
    <x:col min="15874" max="15874" width="15.5" customWidth="1"/>
    <x:col min="15875" max="15875" width="16" customWidth="1"/>
    <x:col min="15876" max="15877" width="15.25" customWidth="1"/>
    <x:col min="15878" max="15886" width="0" hidden="1" customWidth="1"/>
    <x:col min="16113" max="16113" width="6" customWidth="1"/>
    <x:col min="16114" max="16114" width="10" customWidth="1"/>
    <x:col min="16115" max="16115" width="17.375" customWidth="1"/>
    <x:col min="16116" max="16116" width="6.375" customWidth="1"/>
    <x:col min="16117" max="16117" width="6.5" customWidth="1"/>
    <x:col min="16118" max="16118" width="6.25" customWidth="1"/>
    <x:col min="16119" max="16120" width="17.625" customWidth="1"/>
    <x:col min="16121" max="16121" width="17.375" customWidth="1"/>
    <x:col min="16122" max="16123" width="16.125" customWidth="1"/>
    <x:col min="16124" max="16124" width="13.5" customWidth="1"/>
    <x:col min="16125" max="16125" width="15.125" customWidth="1"/>
    <x:col min="16126" max="16126" width="7.75" customWidth="1"/>
    <x:col min="16127" max="16127" width="16.125" customWidth="1"/>
    <x:col min="16128" max="16128" width="16" customWidth="1"/>
    <x:col min="16129" max="16129" width="14.25" customWidth="1"/>
    <x:col min="16130" max="16130" width="15.5" customWidth="1"/>
    <x:col min="16131" max="16131" width="16" customWidth="1"/>
    <x:col min="16132" max="16133" width="15.25" customWidth="1"/>
    <x:col min="16134" max="16142" width="0" hidden="1" customWidth="1"/>
  </x:cols>
  <x:sheetData>
    <x:row r="1" spans="1:14" ht="35.100000000000001" customHeight="1">
      <x:c r="A1" s="240" t="s">
        <x:v>303</x:v>
      </x:c>
      <x:c r="B1" s="240"/>
      <x:c r="C1" s="240"/>
      <x:c r="D1" s="240"/>
      <x:c r="E1" s="240"/>
      <x:c r="F1" s="240"/>
      <x:c r="G1" s="240"/>
      <x:c r="H1" s="240"/>
      <x:c r="I1" s="240"/>
      <x:c r="J1" s="240"/>
      <x:c r="K1" s="240"/>
      <x:c r="L1" s="240"/>
      <x:c r="M1" s="240"/>
      <x:c r="N1" s="240"/>
    </x:row>
    <x:row r="2" spans="1:14" ht="24.75" customHeight="1">
      <x:c r="A2" s="261" t="s">
        <x:v>253</x:v>
      </x:c>
      <x:c r="B2" s="261"/>
      <x:c r="C2" s="185"/>
      <x:c r="E2" s="165"/>
      <x:c r="F2" s="165"/>
      <x:c r="G2" s="165"/>
      <x:c r="H2" s="166"/>
      <x:c r="I2" s="166"/>
      <x:c r="J2" s="165"/>
      <x:c r="N2" s="12" t="s">
        <x:v>153</x:v>
      </x:c>
    </x:row>
    <x:row r="3" spans="1:14" ht="30" customHeight="1">
      <x:c r="A3" s="172" t="s">
        <x:v>60</x:v>
      </x:c>
      <x:c r="B3" s="172" t="s">
        <x:v>218</x:v>
      </x:c>
      <x:c r="C3" s="172" t="s">
        <x:v>209</x:v>
      </x:c>
      <x:c r="D3" s="172" t="s">
        <x:v>220</x:v>
      </x:c>
      <x:c r="E3" s="171" t="s">
        <x:v>222</x:v>
      </x:c>
      <x:c r="F3" s="179" t="s">
        <x:v>23</x:v>
      </x:c>
      <x:c r="G3" s="172" t="s">
        <x:v>160</x:v>
      </x:c>
      <x:c r="H3" s="172" t="s">
        <x:v>25</x:v>
      </x:c>
      <x:c r="I3" s="172" t="s">
        <x:v>33</x:v>
      </x:c>
      <x:c r="J3" s="172" t="s">
        <x:v>241</x:v>
      </x:c>
      <x:c r="K3" s="173" t="s">
        <x:v>20</x:v>
      </x:c>
      <x:c r="L3" s="173" t="s">
        <x:v>221</x:v>
      </x:c>
      <x:c r="M3" s="174" t="s">
        <x:v>47</x:v>
      </x:c>
      <x:c r="N3" s="173" t="s">
        <x:v>156</x:v>
      </x:c>
    </x:row>
    <x:row r="4" spans="1:14" ht="30" customHeight="1">
      <x:c r="A4" s="260" t="s">
        <x:v>195</x:v>
      </x:c>
      <x:c r="B4" s="260"/>
      <x:c r="C4" s="260"/>
      <x:c r="D4" s="260"/>
      <x:c r="E4" s="175">
        <x:f>SUM(E5:E33)</x:f>
        <x:v>59322000</x:v>
      </x:c>
      <x:c r="F4" s="175">
        <x:f>SUM(F5:F33)</x:f>
        <x:v>711864000</x:v>
      </x:c>
      <x:c r="G4" s="175">
        <x:f>SUM(G5:G33)</x:f>
        <x:v>71186400</x:v>
      </x:c>
      <x:c r="H4" s="175">
        <x:f>SUM(H5:H33)</x:f>
        <x:v>6240000</x:v>
      </x:c>
      <x:c r="I4" s="175">
        <x:f>SUM(I6:I33)</x:f>
        <x:v>100368540</x:v>
      </x:c>
      <x:c r="J4" s="175">
        <x:f>SUM(J5:J33)</x:f>
        <x:v>684000</x:v>
      </x:c>
      <x:c r="K4" s="175">
        <x:f>SUM(K5:K33)</x:f>
        <x:v>178478940</x:v>
      </x:c>
      <x:c r="L4" s="175">
        <x:f>SUM(L5:L33)</x:f>
        <x:v>890342940</x:v>
      </x:c>
      <x:c r="M4" s="176">
        <x:f>SUM(M5:M33)</x:f>
        <x:v>89034210</x:v>
      </x:c>
      <x:c r="N4" s="175">
        <x:f>SUM(N5:N33)</x:f>
        <x:v>801308730</x:v>
      </x:c>
    </x:row>
    <x:row r="5" spans="1:14" ht="30" customHeight="1">
      <x:c r="A5" s="18">
        <x:v>1</x:v>
      </x:c>
      <x:c r="B5" s="18" t="s">
        <x:v>171</x:v>
      </x:c>
      <x:c r="C5" s="187" t="s">
        <x:v>10</x:v>
      </x:c>
      <x:c r="D5" s="19">
        <x:v>18</x:v>
      </x:c>
      <x:c r="E5" s="20">
        <x:v>3848000</x:v>
      </x:c>
      <x:c r="F5" s="20">
        <x:f>E5*12</x:f>
        <x:v>46176000</x:v>
      </x:c>
      <x:c r="G5" s="20">
        <x:f>E5*120%</x:f>
        <x:v>4617600</x:v>
      </x:c>
      <x:c r="H5" s="20">
        <x:f>80000*12</x:f>
        <x:v>960000</x:v>
      </x:c>
      <x:c r="J5" s="20"/>
      <x:c r="K5" s="170">
        <x:f>SUM(G5:J5)</x:f>
        <x:v>5577600</x:v>
      </x:c>
      <x:c r="L5" s="170">
        <x:f>F5+K5</x:f>
        <x:v>51753600</x:v>
      </x:c>
      <x:c r="M5" s="170">
        <x:f>ROUNDDOWN(L5*10%,-1)</x:f>
        <x:v>5175360</x:v>
      </x:c>
      <x:c r="N5" s="170">
        <x:f>L5-M5</x:f>
        <x:v>46578240</x:v>
      </x:c>
    </x:row>
    <x:row r="6" spans="1:14" ht="30" customHeight="1">
      <x:c r="A6" s="18">
        <x:v>2</x:v>
      </x:c>
      <x:c r="B6" s="18" t="s">
        <x:v>270</x:v>
      </x:c>
      <x:c r="C6" s="187" t="s">
        <x:v>8</x:v>
      </x:c>
      <x:c r="D6" s="19">
        <x:v>20</x:v>
      </x:c>
      <x:c r="E6" s="20">
        <x:v>3610000</x:v>
      </x:c>
      <x:c r="F6" s="20">
        <x:f>E6*12</x:f>
        <x:v>43320000</x:v>
      </x:c>
      <x:c r="G6" s="20">
        <x:f>E6*120%</x:f>
        <x:v>4332000</x:v>
      </x:c>
      <x:c r="H6" s="20">
        <x:f>40000*12</x:f>
        <x:v>480000</x:v>
      </x:c>
      <x:c r="I6" s="20">
        <x:f>ROUNDDOWN(F6*1/209*1.5*8,-1)</x:f>
        <x:v>2487270</x:v>
      </x:c>
      <x:c r="J6" s="20"/>
      <x:c r="K6" s="170">
        <x:f>SUM(G6:J6)</x:f>
        <x:v>7299270</x:v>
      </x:c>
      <x:c r="L6" s="170">
        <x:f>F6+K6</x:f>
        <x:v>50619270</x:v>
      </x:c>
      <x:c r="M6" s="170">
        <x:f>ROUNDDOWN(L6*10%,-1)</x:f>
        <x:v>5061920</x:v>
      </x:c>
      <x:c r="N6" s="170">
        <x:f>L6-M6</x:f>
        <x:v>45557350</x:v>
      </x:c>
    </x:row>
    <x:row r="7" spans="1:14" ht="30" customHeight="1">
      <x:c r="A7" s="18">
        <x:v>3</x:v>
      </x:c>
      <x:c r="B7" s="18" t="s">
        <x:v>269</x:v>
      </x:c>
      <x:c r="C7" s="188" t="s">
        <x:v>6</x:v>
      </x:c>
      <x:c r="D7" s="19">
        <x:v>10</x:v>
      </x:c>
      <x:c r="E7" s="20">
        <x:v>2625000</x:v>
      </x:c>
      <x:c r="F7" s="20">
        <x:f>E7*12</x:f>
        <x:v>31500000</x:v>
      </x:c>
      <x:c r="G7" s="20">
        <x:f>E7*120%</x:f>
        <x:v>3150000</x:v>
      </x:c>
      <x:c r="H7" s="20">
        <x:f>80000*12</x:f>
        <x:v>960000</x:v>
      </x:c>
      <x:c r="I7" s="20">
        <x:f>ROUNDDOWN(F7*1/209*1.5*8,-1)</x:f>
        <x:v>1808610</x:v>
      </x:c>
      <x:c r="J7" s="20"/>
      <x:c r="K7" s="170">
        <x:f>SUM(G7:J7)</x:f>
        <x:v>5918610</x:v>
      </x:c>
      <x:c r="L7" s="170">
        <x:f>F7+K7</x:f>
        <x:v>37418610</x:v>
      </x:c>
      <x:c r="M7" s="170">
        <x:f>ROUNDDOWN(L7*10%,-1)</x:f>
        <x:v>3741860</x:v>
      </x:c>
      <x:c r="N7" s="170">
        <x:f>L7-M7</x:f>
        <x:v>33676750</x:v>
      </x:c>
    </x:row>
    <x:row r="8" spans="1:14" ht="30" customHeight="1">
      <x:c r="A8" s="18">
        <x:v>4</x:v>
      </x:c>
      <x:c r="B8" s="25" t="s">
        <x:v>225</x:v>
      </x:c>
      <x:c r="C8" s="189" t="s">
        <x:v>136</x:v>
      </x:c>
      <x:c r="D8" s="19">
        <x:v>6</x:v>
      </x:c>
      <x:c r="E8" s="20">
        <x:v>2224000</x:v>
      </x:c>
      <x:c r="F8" s="20">
        <x:f>E8*12</x:f>
        <x:v>26688000</x:v>
      </x:c>
      <x:c r="G8" s="20">
        <x:f>E8*120%</x:f>
        <x:v>2668800</x:v>
      </x:c>
      <x:c r="H8" s="20">
        <x:f>40000*12</x:f>
        <x:v>480000</x:v>
      </x:c>
      <x:c r="I8" s="20">
        <x:f>ROUNDDOWN(F8*1/209*1.5*8,-1)</x:f>
        <x:v>1532320</x:v>
      </x:c>
      <x:c r="J8" s="20"/>
      <x:c r="K8" s="170">
        <x:f>SUM(G8:J8)</x:f>
        <x:v>4681120</x:v>
      </x:c>
      <x:c r="L8" s="170">
        <x:f>F8+K8</x:f>
        <x:v>31369120</x:v>
      </x:c>
      <x:c r="M8" s="170">
        <x:f>ROUNDDOWN(L8*10%,-1)</x:f>
        <x:v>3136910</x:v>
      </x:c>
      <x:c r="N8" s="170">
        <x:f>L8-M8</x:f>
        <x:v>28232210</x:v>
      </x:c>
    </x:row>
    <x:row r="9" spans="1:14" ht="30" customHeight="1">
      <x:c r="A9" s="18">
        <x:v>5</x:v>
      </x:c>
      <x:c r="B9" s="25" t="s">
        <x:v>30</x:v>
      </x:c>
      <x:c r="C9" s="190" t="s">
        <x:v>5</x:v>
      </x:c>
      <x:c r="D9" s="19">
        <x:v>6</x:v>
      </x:c>
      <x:c r="E9" s="20">
        <x:v>2224000</x:v>
      </x:c>
      <x:c r="F9" s="20">
        <x:f>E9*12</x:f>
        <x:v>26688000</x:v>
      </x:c>
      <x:c r="G9" s="20">
        <x:f>E9*120%</x:f>
        <x:v>2668800</x:v>
      </x:c>
      <x:c r="H9" s="20"/>
      <x:c r="I9" s="20">
        <x:f>ROUNDDOWN(F9*1/209*1.5*8,-1)</x:f>
        <x:v>1532320</x:v>
      </x:c>
      <x:c r="J9" s="20"/>
      <x:c r="K9" s="170">
        <x:f>SUM(G9:J9)</x:f>
        <x:v>4201120</x:v>
      </x:c>
      <x:c r="L9" s="170">
        <x:f>F9+K9</x:f>
        <x:v>30889120</x:v>
      </x:c>
      <x:c r="M9" s="170">
        <x:f>ROUNDDOWN(L9*10%,-1)</x:f>
        <x:v>3088910</x:v>
      </x:c>
      <x:c r="N9" s="170">
        <x:f>L9-M9</x:f>
        <x:v>27800210</x:v>
      </x:c>
    </x:row>
    <x:row r="10" spans="1:14" ht="30" customHeight="1">
      <x:c r="A10" s="18">
        <x:v>6</x:v>
      </x:c>
      <x:c r="B10" s="25" t="s">
        <x:v>246</x:v>
      </x:c>
      <x:c r="C10" s="191" t="s">
        <x:v>4</x:v>
      </x:c>
      <x:c r="D10" s="19">
        <x:v>6</x:v>
      </x:c>
      <x:c r="E10" s="20">
        <x:v>2224000</x:v>
      </x:c>
      <x:c r="F10" s="20">
        <x:f>E10*12</x:f>
        <x:v>26688000</x:v>
      </x:c>
      <x:c r="G10" s="20">
        <x:f>E10*120%</x:f>
        <x:v>2668800</x:v>
      </x:c>
      <x:c r="H10" s="20"/>
      <x:c r="I10" s="20">
        <x:f>ROUNDDOWN(F10*1/209*1.5*8,-1)</x:f>
        <x:v>1532320</x:v>
      </x:c>
      <x:c r="J10" s="20"/>
      <x:c r="K10" s="170">
        <x:f>SUM(G10:J10)</x:f>
        <x:v>4201120</x:v>
      </x:c>
      <x:c r="L10" s="170">
        <x:f>F10+K10</x:f>
        <x:v>30889120</x:v>
      </x:c>
      <x:c r="M10" s="170">
        <x:f>ROUNDDOWN(L10*10%,-1)</x:f>
        <x:v>3088910</x:v>
      </x:c>
      <x:c r="N10" s="170">
        <x:f>L10-M10</x:f>
        <x:v>27800210</x:v>
      </x:c>
    </x:row>
    <x:row r="11" spans="1:14" customFormat="1" ht="30" customHeight="1">
      <x:c r="A11" s="18">
        <x:v>7</x:v>
      </x:c>
      <x:c r="B11" s="18" t="s">
        <x:v>58</x:v>
      </x:c>
      <x:c r="C11" s="187" t="s">
        <x:v>1</x:v>
      </x:c>
      <x:c r="D11" s="19">
        <x:v>23</x:v>
      </x:c>
      <x:c r="E11" s="20">
        <x:v>2875000</x:v>
      </x:c>
      <x:c r="F11" s="20">
        <x:f>E11*12</x:f>
        <x:v>34500000</x:v>
      </x:c>
      <x:c r="G11" s="20">
        <x:f>E11*120%</x:f>
        <x:v>3450000</x:v>
      </x:c>
      <x:c r="H11" s="20"/>
      <x:c r="I11" s="20">
        <x:f>ROUNDDOWN(F11*1/209*1.5*8,-1)</x:f>
        <x:v>1980860</x:v>
      </x:c>
      <x:c r="J11" s="20"/>
      <x:c r="K11" s="170">
        <x:f>SUM(G11:J11)</x:f>
        <x:v>5430860</x:v>
      </x:c>
      <x:c r="L11" s="170">
        <x:f>F11+K11</x:f>
        <x:v>39930860</x:v>
      </x:c>
      <x:c r="M11" s="170">
        <x:f>ROUNDDOWN(L11*10%,-1)</x:f>
        <x:v>3993080</x:v>
      </x:c>
      <x:c r="N11" s="170">
        <x:f>L11-M11</x:f>
        <x:v>35937780</x:v>
      </x:c>
    </x:row>
    <x:row r="12" spans="1:14" ht="30" customHeight="1">
      <x:c r="A12" s="18">
        <x:v>8</x:v>
      </x:c>
      <x:c r="B12" s="25" t="s">
        <x:v>64</x:v>
      </x:c>
      <x:c r="C12" s="188" t="s">
        <x:v>11</x:v>
      </x:c>
      <x:c r="D12" s="19">
        <x:v>14</x:v>
      </x:c>
      <x:c r="E12" s="20">
        <x:v>2440000</x:v>
      </x:c>
      <x:c r="F12" s="20">
        <x:f>E12*12</x:f>
        <x:v>29280000</x:v>
      </x:c>
      <x:c r="G12" s="20">
        <x:f>E12*120%</x:f>
        <x:v>2928000</x:v>
      </x:c>
      <x:c r="H12" s="20">
        <x:f>60000*12</x:f>
        <x:v>720000</x:v>
      </x:c>
      <x:c r="I12" s="20">
        <x:f>ROUNDDOWN(F12*1/209*1.5*8,-1)</x:f>
        <x:v>1681140</x:v>
      </x:c>
      <x:c r="J12" s="20"/>
      <x:c r="K12" s="170">
        <x:f>SUM(G12:J12)</x:f>
        <x:v>5329140</x:v>
      </x:c>
      <x:c r="L12" s="170">
        <x:f>F12+K12</x:f>
        <x:v>34609140</x:v>
      </x:c>
      <x:c r="M12" s="170">
        <x:f>ROUNDDOWN(L12*10%,-1)</x:f>
        <x:v>3460910</x:v>
      </x:c>
      <x:c r="N12" s="170">
        <x:f>L12-M12</x:f>
        <x:v>31148230</x:v>
      </x:c>
    </x:row>
    <x:row r="13" spans="1:14" ht="30" customHeight="1">
      <x:c r="A13" s="18">
        <x:v>9</x:v>
      </x:c>
      <x:c r="B13" s="25" t="s">
        <x:v>248</x:v>
      </x:c>
      <x:c r="C13" s="188" t="s">
        <x:v>3</x:v>
      </x:c>
      <x:c r="D13" s="19">
        <x:v>4</x:v>
      </x:c>
      <x:c r="E13" s="20">
        <x:v>1799000</x:v>
      </x:c>
      <x:c r="F13" s="20">
        <x:f>E13*12</x:f>
        <x:v>21588000</x:v>
      </x:c>
      <x:c r="G13" s="20">
        <x:f>E13*120%</x:f>
        <x:v>2158800</x:v>
      </x:c>
      <x:c r="H13" s="20">
        <x:f>40000*12</x:f>
        <x:v>480000</x:v>
      </x:c>
      <x:c r="I13" s="20">
        <x:f>ROUNDDOWN(F13*1/209*1.5*8,-1)</x:f>
        <x:v>1239500</x:v>
      </x:c>
      <x:c r="J13" s="20">
        <x:f>27000*12</x:f>
        <x:v>324000</x:v>
      </x:c>
      <x:c r="K13" s="170">
        <x:f>SUM(G13:J13)</x:f>
        <x:v>4202300</x:v>
      </x:c>
      <x:c r="L13" s="170">
        <x:f>F13+K13</x:f>
        <x:v>25790300</x:v>
      </x:c>
      <x:c r="M13" s="170">
        <x:f>ROUNDDOWN(L13*10%,-1)</x:f>
        <x:v>2579030</x:v>
      </x:c>
      <x:c r="N13" s="170">
        <x:f>L13-M13</x:f>
        <x:v>23211270</x:v>
      </x:c>
    </x:row>
    <x:row r="14" spans="1:14" ht="30" customHeight="1">
      <x:c r="A14" s="18">
        <x:v>10</x:v>
      </x:c>
      <x:c r="B14" s="25" t="s">
        <x:v>163</x:v>
      </x:c>
      <x:c r="C14" s="190" t="s">
        <x:v>2</x:v>
      </x:c>
      <x:c r="D14" s="19">
        <x:v>2</x:v>
      </x:c>
      <x:c r="E14" s="20">
        <x:v>1690000</x:v>
      </x:c>
      <x:c r="F14" s="20">
        <x:f>E14*12</x:f>
        <x:v>20280000</x:v>
      </x:c>
      <x:c r="G14" s="20">
        <x:f>E14*120%</x:f>
        <x:v>2028000</x:v>
      </x:c>
      <x:c r="H14" s="20"/>
      <x:c r="I14" s="20">
        <x:f>ROUNDDOWN(F14*1/209*1.5*8,-1)</x:f>
        <x:v>1164400</x:v>
      </x:c>
      <x:c r="J14" s="20"/>
      <x:c r="K14" s="170">
        <x:f>SUM(G14:J14)</x:f>
        <x:v>3192400</x:v>
      </x:c>
      <x:c r="L14" s="170">
        <x:f>F14+K14</x:f>
        <x:v>23472400</x:v>
      </x:c>
      <x:c r="M14" s="170">
        <x:f>ROUNDDOWN(L14*10%,-1)</x:f>
        <x:v>2347240</x:v>
      </x:c>
      <x:c r="N14" s="170">
        <x:f>L14-M14</x:f>
        <x:v>21125160</x:v>
      </x:c>
    </x:row>
    <x:row r="15" spans="1:14" ht="30" customHeight="1">
      <x:c r="A15" s="18">
        <x:v>11</x:v>
      </x:c>
      <x:c r="B15" s="25" t="s">
        <x:v>111</x:v>
      </x:c>
      <x:c r="C15" s="190" t="s">
        <x:v>137</x:v>
      </x:c>
      <x:c r="D15" s="19">
        <x:v>12</x:v>
      </x:c>
      <x:c r="E15" s="20">
        <x:v>2539000</x:v>
      </x:c>
      <x:c r="F15" s="20">
        <x:f>E15*12</x:f>
        <x:v>30468000</x:v>
      </x:c>
      <x:c r="G15" s="20">
        <x:f>E15*120%</x:f>
        <x:v>3046800</x:v>
      </x:c>
      <x:c r="H15" s="20"/>
      <x:c r="I15" s="20">
        <x:f>ROUNDDOWN(F15*1/209*1.5*30,-1)</x:f>
        <x:v>6560090</x:v>
      </x:c>
      <x:c r="J15" s="20"/>
      <x:c r="K15" s="170">
        <x:f>SUM(G15:J15)</x:f>
        <x:v>9606890</x:v>
      </x:c>
      <x:c r="L15" s="170">
        <x:f>F15+K15</x:f>
        <x:v>40074890</x:v>
      </x:c>
      <x:c r="M15" s="170">
        <x:f>ROUNDDOWN(L15*10%,-1)</x:f>
        <x:v>4007480</x:v>
      </x:c>
      <x:c r="N15" s="170">
        <x:f>L15-M15</x:f>
        <x:v>36067410</x:v>
      </x:c>
    </x:row>
    <x:row r="16" spans="1:14" ht="30" customHeight="1">
      <x:c r="A16" s="18">
        <x:v>12</x:v>
      </x:c>
      <x:c r="B16" s="25" t="s">
        <x:v>175</x:v>
      </x:c>
      <x:c r="C16" s="187" t="s">
        <x:v>138</x:v>
      </x:c>
      <x:c r="D16" s="19">
        <x:v>6</x:v>
      </x:c>
      <x:c r="E16" s="20">
        <x:v>1964000</x:v>
      </x:c>
      <x:c r="F16" s="20">
        <x:f>E16*12</x:f>
        <x:v>23568000</x:v>
      </x:c>
      <x:c r="G16" s="20">
        <x:f>E16*120%</x:f>
        <x:v>2356800</x:v>
      </x:c>
      <x:c r="H16" s="20">
        <x:f>40000*12</x:f>
        <x:v>480000</x:v>
      </x:c>
      <x:c r="I16" s="20">
        <x:f>ROUNDDOWN(F16*1/209*1.5*30,-1)</x:f>
        <x:v>5074440</x:v>
      </x:c>
      <x:c r="J16" s="20"/>
      <x:c r="K16" s="170">
        <x:f>SUM(G16:J16)</x:f>
        <x:v>7911240</x:v>
      </x:c>
      <x:c r="L16" s="170">
        <x:f>F16+K16</x:f>
        <x:v>31479240</x:v>
      </x:c>
      <x:c r="M16" s="170">
        <x:f>ROUNDDOWN(L16*10%,-1)</x:f>
        <x:v>3147920</x:v>
      </x:c>
      <x:c r="N16" s="170">
        <x:f>L16-M16</x:f>
        <x:v>28331320</x:v>
      </x:c>
    </x:row>
    <x:row r="17" spans="1:14" ht="30" customHeight="1">
      <x:c r="A17" s="18">
        <x:v>13</x:v>
      </x:c>
      <x:c r="B17" s="25" t="s">
        <x:v>238</x:v>
      </x:c>
      <x:c r="C17" s="187" t="s">
        <x:v>139</x:v>
      </x:c>
      <x:c r="D17" s="19">
        <x:v>7</x:v>
      </x:c>
      <x:c r="E17" s="20">
        <x:v>2014000</x:v>
      </x:c>
      <x:c r="F17" s="20">
        <x:f>E17*12</x:f>
        <x:v>24168000</x:v>
      </x:c>
      <x:c r="G17" s="20">
        <x:f>E17*120%</x:f>
        <x:v>2416800</x:v>
      </x:c>
      <x:c r="H17" s="20"/>
      <x:c r="I17" s="20">
        <x:f>ROUNDDOWN(F17*1/209*1.5*30,-1)</x:f>
        <x:v>5203630</x:v>
      </x:c>
      <x:c r="J17" s="20"/>
      <x:c r="K17" s="170">
        <x:f>SUM(G17:J17)</x:f>
        <x:v>7620430</x:v>
      </x:c>
      <x:c r="L17" s="170">
        <x:f>F17+K17</x:f>
        <x:v>31788430</x:v>
      </x:c>
      <x:c r="M17" s="170">
        <x:f>ROUNDDOWN(L17*10%,-1)</x:f>
        <x:v>3178840</x:v>
      </x:c>
      <x:c r="N17" s="170">
        <x:f>L17-M17</x:f>
        <x:v>28609590</x:v>
      </x:c>
    </x:row>
    <x:row r="18" spans="1:14" ht="30" customHeight="1">
      <x:c r="A18" s="18">
        <x:v>14</x:v>
      </x:c>
      <x:c r="B18" s="25" t="s">
        <x:v>264</x:v>
      </x:c>
      <x:c r="C18" s="190" t="s">
        <x:v>12</x:v>
      </x:c>
      <x:c r="D18" s="19">
        <x:v>9</x:v>
      </x:c>
      <x:c r="E18" s="20">
        <x:v>2165000</x:v>
      </x:c>
      <x:c r="F18" s="20">
        <x:f>E18*12</x:f>
        <x:v>25980000</x:v>
      </x:c>
      <x:c r="G18" s="20">
        <x:f>E18*120%</x:f>
        <x:v>2598000</x:v>
      </x:c>
      <x:c r="H18" s="20"/>
      <x:c r="I18" s="20">
        <x:f>ROUNDDOWN(F18*1/209*1.5*30,-1)</x:f>
        <x:v>5593770</x:v>
      </x:c>
      <x:c r="J18" s="20"/>
      <x:c r="K18" s="170">
        <x:f>SUM(G18:J18)</x:f>
        <x:v>8191770</x:v>
      </x:c>
      <x:c r="L18" s="170">
        <x:f>F18+K18</x:f>
        <x:v>34171770</x:v>
      </x:c>
      <x:c r="M18" s="170">
        <x:f>ROUNDDOWN(L18*10%,-1)</x:f>
        <x:v>3417170</x:v>
      </x:c>
      <x:c r="N18" s="170">
        <x:f>L18-M18</x:f>
        <x:v>30754600</x:v>
      </x:c>
    </x:row>
    <x:row r="19" spans="1:14" ht="30" customHeight="1">
      <x:c r="A19" s="18">
        <x:v>15</x:v>
      </x:c>
      <x:c r="B19" s="25" t="s">
        <x:v>257</x:v>
      </x:c>
      <x:c r="C19" s="187" t="s">
        <x:v>18</x:v>
      </x:c>
      <x:c r="D19" s="19">
        <x:v>4</x:v>
      </x:c>
      <x:c r="E19" s="20">
        <x:v>1799000</x:v>
      </x:c>
      <x:c r="F19" s="20">
        <x:f>E19*12</x:f>
        <x:v>21588000</x:v>
      </x:c>
      <x:c r="G19" s="20">
        <x:f>E19*120%</x:f>
        <x:v>2158800</x:v>
      </x:c>
      <x:c r="H19" s="20"/>
      <x:c r="I19" s="20">
        <x:f>ROUNDDOWN(F19*1/209*1.5*30,-1)</x:f>
        <x:v>4648130</x:v>
      </x:c>
      <x:c r="J19" s="20"/>
      <x:c r="K19" s="170">
        <x:f>SUM(G19:J19)</x:f>
        <x:v>6806930</x:v>
      </x:c>
      <x:c r="L19" s="170">
        <x:f>F19+K19</x:f>
        <x:v>28394930</x:v>
      </x:c>
      <x:c r="M19" s="170">
        <x:f>ROUNDDOWN(L19*10%,-1)</x:f>
        <x:v>2839490</x:v>
      </x:c>
      <x:c r="N19" s="170">
        <x:f>L19-M19</x:f>
        <x:v>25555440</x:v>
      </x:c>
    </x:row>
    <x:row r="20" spans="1:14" ht="30" customHeight="1">
      <x:c r="A20" s="18">
        <x:v>16</x:v>
      </x:c>
      <x:c r="B20" s="25" t="s">
        <x:v>275</x:v>
      </x:c>
      <x:c r="C20" s="190" t="s">
        <x:v>141</x:v>
      </x:c>
      <x:c r="D20" s="19">
        <x:v>4</x:v>
      </x:c>
      <x:c r="E20" s="20">
        <x:v>1799000</x:v>
      </x:c>
      <x:c r="F20" s="20">
        <x:f>E20*12</x:f>
        <x:v>21588000</x:v>
      </x:c>
      <x:c r="G20" s="20">
        <x:f>E20*120%</x:f>
        <x:v>2158800</x:v>
      </x:c>
      <x:c r="H20" s="20"/>
      <x:c r="I20" s="20">
        <x:f>ROUNDDOWN(F20*1/209*1.5*30,-1)</x:f>
        <x:v>4648130</x:v>
      </x:c>
      <x:c r="J20" s="20"/>
      <x:c r="K20" s="170">
        <x:f>SUM(G20:J20)</x:f>
        <x:v>6806930</x:v>
      </x:c>
      <x:c r="L20" s="170">
        <x:f>F20+K20</x:f>
        <x:v>28394930</x:v>
      </x:c>
      <x:c r="M20" s="170">
        <x:f>ROUNDDOWN(L20*10%,-1)</x:f>
        <x:v>2839490</x:v>
      </x:c>
      <x:c r="N20" s="170">
        <x:f>L20-M20</x:f>
        <x:v>25555440</x:v>
      </x:c>
    </x:row>
    <x:row r="21" spans="1:14" ht="30" customHeight="1">
      <x:c r="A21" s="18">
        <x:v>17</x:v>
      </x:c>
      <x:c r="B21" s="25" t="s">
        <x:v>237</x:v>
      </x:c>
      <x:c r="C21" s="190" t="s">
        <x:v>135</x:v>
      </x:c>
      <x:c r="D21" s="19">
        <x:v>4</x:v>
      </x:c>
      <x:c r="E21" s="20">
        <x:v>1799000</x:v>
      </x:c>
      <x:c r="F21" s="20">
        <x:f>E21*12</x:f>
        <x:v>21588000</x:v>
      </x:c>
      <x:c r="G21" s="20">
        <x:f>E21*120%</x:f>
        <x:v>2158800</x:v>
      </x:c>
      <x:c r="H21" s="20"/>
      <x:c r="I21" s="20">
        <x:f>ROUNDDOWN(F21*1/209*1.5*30,-1)</x:f>
        <x:v>4648130</x:v>
      </x:c>
      <x:c r="J21" s="20"/>
      <x:c r="K21" s="170">
        <x:f>SUM(G21:J21)</x:f>
        <x:v>6806930</x:v>
      </x:c>
      <x:c r="L21" s="170">
        <x:f>F21+K21</x:f>
        <x:v>28394930</x:v>
      </x:c>
      <x:c r="M21" s="170">
        <x:f>ROUNDDOWN(L21*10%,-1)</x:f>
        <x:v>2839490</x:v>
      </x:c>
      <x:c r="N21" s="170">
        <x:f>L21-M21</x:f>
        <x:v>25555440</x:v>
      </x:c>
    </x:row>
    <x:row r="22" spans="1:14" ht="30" customHeight="1">
      <x:c r="A22" s="18">
        <x:v>18</x:v>
      </x:c>
      <x:c r="B22" s="25" t="s">
        <x:v>258</x:v>
      </x:c>
      <x:c r="C22" s="189" t="s">
        <x:v>14</x:v>
      </x:c>
      <x:c r="D22" s="19">
        <x:v>4</x:v>
      </x:c>
      <x:c r="E22" s="20">
        <x:v>1799000</x:v>
      </x:c>
      <x:c r="F22" s="20">
        <x:f>E22*12</x:f>
        <x:v>21588000</x:v>
      </x:c>
      <x:c r="G22" s="20">
        <x:f>E22*120%</x:f>
        <x:v>2158800</x:v>
      </x:c>
      <x:c r="H22" s="20"/>
      <x:c r="I22" s="20">
        <x:f>ROUNDDOWN(F22*1/209*1.5*30,-1)</x:f>
        <x:v>4648130</x:v>
      </x:c>
      <x:c r="J22" s="20"/>
      <x:c r="K22" s="170">
        <x:f>SUM(G22:J22)</x:f>
        <x:v>6806930</x:v>
      </x:c>
      <x:c r="L22" s="170">
        <x:f>F22+K22</x:f>
        <x:v>28394930</x:v>
      </x:c>
      <x:c r="M22" s="170">
        <x:f>ROUNDDOWN(L22*10%,-1)</x:f>
        <x:v>2839490</x:v>
      </x:c>
      <x:c r="N22" s="170">
        <x:f>L22-M22</x:f>
        <x:v>25555440</x:v>
      </x:c>
    </x:row>
    <x:row r="23" spans="1:14" ht="30" customHeight="1">
      <x:c r="A23" s="18">
        <x:v>19</x:v>
      </x:c>
      <x:c r="B23" s="25" t="s">
        <x:v>31</x:v>
      </x:c>
      <x:c r="C23" s="190" t="s">
        <x:v>140</x:v>
      </x:c>
      <x:c r="D23" s="19">
        <x:v>2</x:v>
      </x:c>
      <x:c r="E23" s="20">
        <x:v>1690000</x:v>
      </x:c>
      <x:c r="F23" s="20">
        <x:f>E23*12</x:f>
        <x:v>20280000</x:v>
      </x:c>
      <x:c r="G23" s="20">
        <x:f>E23*120%</x:f>
        <x:v>2028000</x:v>
      </x:c>
      <x:c r="H23" s="20">
        <x:f>20000*12</x:f>
        <x:v>240000</x:v>
      </x:c>
      <x:c r="I23" s="20">
        <x:f>ROUNDDOWN(F23*1/209*1.5*30,-1)</x:f>
        <x:v>4366500</x:v>
      </x:c>
      <x:c r="J23" s="20"/>
      <x:c r="K23" s="170">
        <x:f>SUM(G23:J23)</x:f>
        <x:v>6634500</x:v>
      </x:c>
      <x:c r="L23" s="170">
        <x:f>F23+K23</x:f>
        <x:v>26914500</x:v>
      </x:c>
      <x:c r="M23" s="170">
        <x:f>ROUNDDOWN(L23*10%,-1)</x:f>
        <x:v>2691450</x:v>
      </x:c>
      <x:c r="N23" s="170">
        <x:f>L23-M23</x:f>
        <x:v>24223050</x:v>
      </x:c>
    </x:row>
    <x:row r="24" spans="1:14" ht="30" customHeight="1">
      <x:c r="A24" s="18">
        <x:v>20</x:v>
      </x:c>
      <x:c r="B24" s="25" t="s">
        <x:v>24</x:v>
      </x:c>
      <x:c r="C24" s="190" t="s">
        <x:v>19</x:v>
      </x:c>
      <x:c r="D24" s="19">
        <x:v>6</x:v>
      </x:c>
      <x:c r="E24" s="20">
        <x:v>1964000</x:v>
      </x:c>
      <x:c r="F24" s="20">
        <x:f>E24*12</x:f>
        <x:v>23568000</x:v>
      </x:c>
      <x:c r="G24" s="20">
        <x:f>E24*120%</x:f>
        <x:v>2356800</x:v>
      </x:c>
      <x:c r="H24" s="20"/>
      <x:c r="I24" s="20">
        <x:f>ROUNDDOWN(F24*1/209*1.5*30,-1)</x:f>
        <x:v>5074440</x:v>
      </x:c>
      <x:c r="J24" s="20"/>
      <x:c r="K24" s="170">
        <x:f>SUM(G24:J24)</x:f>
        <x:v>7431240</x:v>
      </x:c>
      <x:c r="L24" s="170">
        <x:f>F24+K24</x:f>
        <x:v>30999240</x:v>
      </x:c>
      <x:c r="M24" s="170">
        <x:f>ROUNDDOWN(L24*10%,-1)</x:f>
        <x:v>3099920</x:v>
      </x:c>
      <x:c r="N24" s="170">
        <x:f>L24-M24</x:f>
        <x:v>27899320</x:v>
      </x:c>
    </x:row>
    <x:row r="25" spans="1:14" ht="30" customHeight="1">
      <x:c r="A25" s="18">
        <x:v>21</x:v>
      </x:c>
      <x:c r="B25" s="25" t="s">
        <x:v>247</x:v>
      </x:c>
      <x:c r="C25" s="190" t="s">
        <x:v>7</x:v>
      </x:c>
      <x:c r="D25" s="19">
        <x:v>7</x:v>
      </x:c>
      <x:c r="E25" s="20">
        <x:v>2014000</x:v>
      </x:c>
      <x:c r="F25" s="20">
        <x:f>E25*12</x:f>
        <x:v>24168000</x:v>
      </x:c>
      <x:c r="G25" s="20">
        <x:f>E25*120%</x:f>
        <x:v>2416800</x:v>
      </x:c>
      <x:c r="H25" s="20"/>
      <x:c r="I25" s="20">
        <x:f>ROUNDDOWN(F25*1/209*1.5*30,-1)</x:f>
        <x:v>5203630</x:v>
      </x:c>
      <x:c r="J25" s="20"/>
      <x:c r="K25" s="170">
        <x:f>SUM(G25:J25)</x:f>
        <x:v>7620430</x:v>
      </x:c>
      <x:c r="L25" s="170">
        <x:f>F25+K25</x:f>
        <x:v>31788430</x:v>
      </x:c>
      <x:c r="M25" s="170">
        <x:f>ROUNDDOWN(L25*10%,-1)</x:f>
        <x:v>3178840</x:v>
      </x:c>
      <x:c r="N25" s="170">
        <x:f>L25-M25</x:f>
        <x:v>28609590</x:v>
      </x:c>
    </x:row>
    <x:row r="26" spans="1:14" ht="30" customHeight="1">
      <x:c r="A26" s="18">
        <x:v>22</x:v>
      </x:c>
      <x:c r="B26" s="25" t="s">
        <x:v>274</x:v>
      </x:c>
      <x:c r="C26" s="190" t="s">
        <x:v>16</x:v>
      </x:c>
      <x:c r="D26" s="19">
        <x:v>2</x:v>
      </x:c>
      <x:c r="E26" s="20">
        <x:v>1690000</x:v>
      </x:c>
      <x:c r="F26" s="20">
        <x:f>E26*12</x:f>
        <x:v>20280000</x:v>
      </x:c>
      <x:c r="G26" s="20">
        <x:f>E26*120%</x:f>
        <x:v>2028000</x:v>
      </x:c>
      <x:c r="H26" s="20"/>
      <x:c r="I26" s="20">
        <x:f>ROUNDDOWN(F26*1/209*1.5*30,-1)</x:f>
        <x:v>4366500</x:v>
      </x:c>
      <x:c r="J26" s="20"/>
      <x:c r="K26" s="170">
        <x:f>SUM(G26:J26)</x:f>
        <x:v>6394500</x:v>
      </x:c>
      <x:c r="L26" s="170">
        <x:f>F26+K26</x:f>
        <x:v>26674500</x:v>
      </x:c>
      <x:c r="M26" s="170">
        <x:f>ROUNDDOWN(L26*10%,-1)</x:f>
        <x:v>2667450</x:v>
      </x:c>
      <x:c r="N26" s="170">
        <x:f>L26-M26</x:f>
        <x:v>24007050</x:v>
      </x:c>
    </x:row>
    <x:row r="27" spans="1:14" ht="30" customHeight="1">
      <x:c r="A27" s="18">
        <x:v>23</x:v>
      </x:c>
      <x:c r="B27" s="25" t="s">
        <x:v>167</x:v>
      </x:c>
      <x:c r="C27" s="190" t="s">
        <x:v>13</x:v>
      </x:c>
      <x:c r="D27" s="19">
        <x:v>2</x:v>
      </x:c>
      <x:c r="E27" s="20">
        <x:v>1690000</x:v>
      </x:c>
      <x:c r="F27" s="20">
        <x:f>E27*12</x:f>
        <x:v>20280000</x:v>
      </x:c>
      <x:c r="G27" s="20">
        <x:f>E27*120%</x:f>
        <x:v>2028000</x:v>
      </x:c>
      <x:c r="H27" s="20"/>
      <x:c r="I27" s="20">
        <x:f>ROUNDDOWN(F27*1/209*1.5*30,-1)</x:f>
        <x:v>4366500</x:v>
      </x:c>
      <x:c r="J27" s="20"/>
      <x:c r="K27" s="170">
        <x:f>SUM(G27:J27)</x:f>
        <x:v>6394500</x:v>
      </x:c>
      <x:c r="L27" s="170">
        <x:f>F27+K27</x:f>
        <x:v>26674500</x:v>
      </x:c>
      <x:c r="M27" s="170">
        <x:f>ROUNDDOWN(L27*10%,-1)</x:f>
        <x:v>2667450</x:v>
      </x:c>
      <x:c r="N27" s="170">
        <x:f>L27-M27</x:f>
        <x:v>24007050</x:v>
      </x:c>
    </x:row>
    <x:row r="28" spans="1:14" ht="30" customHeight="1">
      <x:c r="A28" s="18">
        <x:v>24</x:v>
      </x:c>
      <x:c r="B28" s="25" t="s">
        <x:v>166</x:v>
      </x:c>
      <x:c r="C28" s="190" t="s">
        <x:v>255</x:v>
      </x:c>
      <x:c r="D28" s="19">
        <x:v>7</x:v>
      </x:c>
      <x:c r="E28" s="20">
        <x:v>2014000</x:v>
      </x:c>
      <x:c r="F28" s="20">
        <x:f>E28*12</x:f>
        <x:v>24168000</x:v>
      </x:c>
      <x:c r="G28" s="20">
        <x:f>E28*120%</x:f>
        <x:v>2416800</x:v>
      </x:c>
      <x:c r="H28" s="20"/>
      <x:c r="I28" s="20">
        <x:f>ROUNDDOWN(F28*1/209*1.5*30,-1)</x:f>
        <x:v>5203630</x:v>
      </x:c>
      <x:c r="J28" s="20"/>
      <x:c r="K28" s="170">
        <x:f>SUM(G28:J28)</x:f>
        <x:v>7620430</x:v>
      </x:c>
      <x:c r="L28" s="170">
        <x:f>F28+K28</x:f>
        <x:v>31788430</x:v>
      </x:c>
      <x:c r="M28" s="170">
        <x:f>ROUNDDOWN(L28*10%,-1)</x:f>
        <x:v>3178840</x:v>
      </x:c>
      <x:c r="N28" s="170">
        <x:f>L28-M28</x:f>
        <x:v>28609590</x:v>
      </x:c>
    </x:row>
    <x:row r="29" spans="1:14" ht="30" customHeight="1">
      <x:c r="A29" s="18">
        <x:v>25</x:v>
      </x:c>
      <x:c r="B29" s="25" t="s">
        <x:v>260</x:v>
      </x:c>
      <x:c r="C29" s="190" t="s">
        <x:v>17</x:v>
      </x:c>
      <x:c r="D29" s="19">
        <x:v>1</x:v>
      </x:c>
      <x:c r="E29" s="20">
        <x:v>1799000</x:v>
      </x:c>
      <x:c r="F29" s="20">
        <x:f>E29*12</x:f>
        <x:v>21588000</x:v>
      </x:c>
      <x:c r="G29" s="20">
        <x:f>E29*120%</x:f>
        <x:v>2158800</x:v>
      </x:c>
      <x:c r="H29" s="20">
        <x:f>20000*12</x:f>
        <x:v>240000</x:v>
      </x:c>
      <x:c r="I29" s="20">
        <x:f>ROUNDDOWN(F29*1/209*1.5*30,-1)</x:f>
        <x:v>4648130</x:v>
      </x:c>
      <x:c r="J29" s="20"/>
      <x:c r="K29" s="170">
        <x:f>SUM(G29:J29)</x:f>
        <x:v>7046930</x:v>
      </x:c>
      <x:c r="L29" s="170">
        <x:f>F29+K29</x:f>
        <x:v>28634930</x:v>
      </x:c>
      <x:c r="M29" s="170">
        <x:f>ROUNDDOWN(L29*10%,-1)</x:f>
        <x:v>2863490</x:v>
      </x:c>
      <x:c r="N29" s="170">
        <x:f>L29-M29</x:f>
        <x:v>25771440</x:v>
      </x:c>
    </x:row>
    <x:row r="30" spans="1:14" customFormat="1" ht="30" customHeight="1">
      <x:c r="A30" s="18">
        <x:v>26</x:v>
      </x:c>
      <x:c r="B30" s="25" t="s">
        <x:v>262</x:v>
      </x:c>
      <x:c r="C30" s="190" t="s">
        <x:v>55</x:v>
      </x:c>
      <x:c r="D30" s="19">
        <x:v>9</x:v>
      </x:c>
      <x:c r="E30" s="20">
        <x:v>2165000</x:v>
      </x:c>
      <x:c r="F30" s="20">
        <x:f>E30*12</x:f>
        <x:v>25980000</x:v>
      </x:c>
      <x:c r="G30" s="20">
        <x:f>E30*120%</x:f>
        <x:v>2598000</x:v>
      </x:c>
      <x:c r="H30" s="20"/>
      <x:c r="I30" s="20">
        <x:f>ROUNDDOWN(F30*1/209*1.5*30,-1)</x:f>
        <x:v>5593770</x:v>
      </x:c>
      <x:c r="J30" s="20"/>
      <x:c r="K30" s="170">
        <x:f>SUM(G30:J30)</x:f>
        <x:v>8191770</x:v>
      </x:c>
      <x:c r="L30" s="170">
        <x:f>F30+K30</x:f>
        <x:v>34171770</x:v>
      </x:c>
      <x:c r="M30" s="170">
        <x:f>ROUNDDOWN(L30*10%,-1)</x:f>
        <x:v>3417170</x:v>
      </x:c>
      <x:c r="N30" s="170">
        <x:f>L30-M30</x:f>
        <x:v>30754600</x:v>
      </x:c>
    </x:row>
    <x:row r="31" spans="1:14" ht="30" customHeight="1">
      <x:c r="A31" s="18">
        <x:v>27</x:v>
      </x:c>
      <x:c r="B31" s="18" t="s">
        <x:v>267</x:v>
      </x:c>
      <x:c r="C31" s="191" t="s">
        <x:v>59</x:v>
      </x:c>
      <x:c r="D31" s="19">
        <x:v>7</x:v>
      </x:c>
      <x:c r="E31" s="20">
        <x:v>1025000</x:v>
      </x:c>
      <x:c r="F31" s="20">
        <x:f>E31*12</x:f>
        <x:v>12300000</x:v>
      </x:c>
      <x:c r="G31" s="20">
        <x:f>E31*120%</x:f>
        <x:v>1230000</x:v>
      </x:c>
      <x:c r="H31" s="20">
        <x:f>60000*12</x:f>
        <x:v>720000</x:v>
      </x:c>
      <x:c r="I31" s="20">
        <x:f>ROUNDDOWN(F31*1/209*1.5*30,-1)</x:f>
        <x:v>2648320</x:v>
      </x:c>
      <x:c r="J31" s="20"/>
      <x:c r="K31" s="170">
        <x:f>SUM(G31:J31)</x:f>
        <x:v>4598320</x:v>
      </x:c>
      <x:c r="L31" s="170">
        <x:f>F31+K31</x:f>
        <x:v>16898320</x:v>
      </x:c>
      <x:c r="M31" s="170">
        <x:f>ROUNDDOWN(L31*10%,-1)</x:f>
        <x:v>1689830</x:v>
      </x:c>
      <x:c r="N31" s="170">
        <x:f>L31-M31</x:f>
        <x:v>15208490</x:v>
      </x:c>
    </x:row>
    <x:row r="32" spans="1:14" ht="30" customHeight="1">
      <x:c r="A32" s="18">
        <x:v>28</x:v>
      </x:c>
      <x:c r="B32" s="18" t="s">
        <x:v>271</x:v>
      </x:c>
      <x:c r="C32" s="191" t="s">
        <x:v>193</x:v>
      </x:c>
      <x:c r="D32" s="19">
        <x:v>3</x:v>
      </x:c>
      <x:c r="E32" s="20">
        <x:v>871000</x:v>
      </x:c>
      <x:c r="F32" s="20">
        <x:f>E32*12</x:f>
        <x:v>10452000</x:v>
      </x:c>
      <x:c r="G32" s="20">
        <x:f>E32*120%</x:f>
        <x:v>1045200</x:v>
      </x:c>
      <x:c r="H32" s="20"/>
      <x:c r="I32" s="20">
        <x:f>ROUNDDOWN(F32*1/209*1.5*30,-1)</x:f>
        <x:v>2250430</x:v>
      </x:c>
      <x:c r="J32" s="20"/>
      <x:c r="K32" s="170">
        <x:f>SUM(G32:J32)</x:f>
        <x:v>3295630</x:v>
      </x:c>
      <x:c r="L32" s="170">
        <x:f>F32+K32</x:f>
        <x:v>13747630</x:v>
      </x:c>
      <x:c r="M32" s="170">
        <x:f>ROUNDDOWN(L32*10%,-1)</x:f>
        <x:v>1374760</x:v>
      </x:c>
      <x:c r="N32" s="170">
        <x:f>L32-M32</x:f>
        <x:v>12372870</x:v>
      </x:c>
    </x:row>
    <x:row r="33" spans="1:14" ht="30" customHeight="1">
      <x:c r="A33" s="18">
        <x:v>29</x:v>
      </x:c>
      <x:c r="B33" s="27" t="s">
        <x:v>52</x:v>
      </x:c>
      <x:c r="C33" s="191" t="s">
        <x:v>54</x:v>
      </x:c>
      <x:c r="D33" s="19">
        <x:v>5</x:v>
      </x:c>
      <x:c r="E33" s="20">
        <x:v>963000</x:v>
      </x:c>
      <x:c r="F33" s="20">
        <x:f>E33*12</x:f>
        <x:v>11556000</x:v>
      </x:c>
      <x:c r="G33" s="20">
        <x:f>E33*120%</x:f>
        <x:v>1155600</x:v>
      </x:c>
      <x:c r="H33" s="20">
        <x:f>40000*12</x:f>
        <x:v>480000</x:v>
      </x:c>
      <x:c r="I33" s="20">
        <x:f>ROUNDDOWN(F33*1/209*1.5*8,-1)</x:f>
        <x:v>663500</x:v>
      </x:c>
      <x:c r="J33" s="20">
        <x:f>30000*12</x:f>
        <x:v>360000</x:v>
      </x:c>
      <x:c r="K33" s="170">
        <x:f>SUM(G33:J33)</x:f>
        <x:v>2659100</x:v>
      </x:c>
      <x:c r="L33" s="170">
        <x:f>F33+K33</x:f>
        <x:v>14215100</x:v>
      </x:c>
      <x:c r="M33" s="170">
        <x:f>ROUNDDOWN(L33*10%,-1)</x:f>
        <x:v>1421510</x:v>
      </x:c>
      <x:c r="N33" s="170">
        <x:f>L33-M33</x:f>
        <x:v>12793590</x:v>
      </x:c>
    </x:row>
    <x:row r="34" ht="19.5" customHeight="1"/>
    <x:row r="35" ht="19.5" customHeight="1"/>
    <x:row r="36" ht="19.5" customHeight="1"/>
    <x:row r="37" ht="19.5" customHeight="1"/>
    <x:row r="38" ht="19.5" customHeight="1"/>
    <x:row r="39" ht="19.5" customHeight="1"/>
  </x:sheetData>
  <x:mergeCells count="3">
    <x:mergeCell ref="A4:D4"/>
    <x:mergeCell ref="A2:B2"/>
    <x:mergeCell ref="A1:N1"/>
  </x:mergeCells>
  <x:printOptions horizontalCentered="1" verticalCentered="1" headings="0" gridLines="0" gridLinesSet="1"/>
  <x:pageMargins left="0.23555555939674377" right="0.23555555939674377" top="0.74750000238418579" bottom="0.74750000238418579" header="0.31402778625488281" footer="0.31402778625488281"/>
  <x:pageSetup paperSize="9" scale="51" firstPageNumber="1" fitToWidth="1" fitToHeight="1" orientation="portrait" usePrinterDefaults="1" blackAndWhite="0" draft="0" useFirstPageNumber="0" horizontalDpi="600" verticalDpi="600" copies="1"/>
  <x:legacyDrawing r:id="rId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XFD28"/>
  <x:sheetViews>
    <x:sheetView topLeftCell="A1" zoomScaleNormal="100" workbookViewId="0">
      <x:selection activeCell="D18" activeCellId="0" sqref="D18:D18"/>
    </x:sheetView>
  </x:sheetViews>
  <x:sheetFormatPr defaultColWidth="8.88671875" defaultRowHeight="16.399999999999999"/>
  <x:cols>
    <x:col min="1" max="1" width="19.75" style="39" bestFit="1" customWidth="1"/>
    <x:col min="2" max="2" width="17.625" style="72" customWidth="1"/>
    <x:col min="3" max="3" width="19.625" style="39" customWidth="1"/>
    <x:col min="4" max="4" width="37.5" style="39" bestFit="1" customWidth="1"/>
    <x:col min="5" max="233" width="10" style="39" customWidth="1"/>
    <x:col min="234" max="16375" width="9" style="31"/>
  </x:cols>
  <x:sheetData>
    <x:row r="1" spans="1:5" ht="26.25" customHeight="1">
      <x:c r="A1" s="262" t="s">
        <x:v>78</x:v>
      </x:c>
      <x:c r="B1" s="262"/>
      <x:c r="C1" s="262"/>
      <x:c r="D1" s="262"/>
      <x:c r="E1" s="262"/>
    </x:row>
    <x:row r="2" spans="1:5" ht="17.899999999999999">
      <x:c r="A2" s="35" t="s">
        <x:v>253</x:v>
      </x:c>
      <x:c r="B2" s="34"/>
      <x:c r="C2" s="33"/>
      <x:c r="D2" s="33"/>
      <x:c r="E2" s="87" t="s">
        <x:v>153</x:v>
      </x:c>
    </x:row>
    <x:row r="3" spans="1:5" ht="24.949999999999999" customHeight="1">
      <x:c r="A3" s="84" t="s">
        <x:v>65</x:v>
      </x:c>
      <x:c r="B3" s="86" t="s">
        <x:v>158</x:v>
      </x:c>
      <x:c r="C3" s="84" t="s">
        <x:v>199</x:v>
      </x:c>
      <x:c r="D3" s="85" t="s">
        <x:v>28</x:v>
      </x:c>
      <x:c r="E3" s="84" t="s">
        <x:v>204</x:v>
      </x:c>
    </x:row>
    <x:row r="4" spans="1:5" ht="24.949999999999999" hidden="1" customHeight="1">
      <x:c r="A4" s="76" t="s">
        <x:v>263</x:v>
      </x:c>
      <x:c r="B4" s="81" t="s">
        <x:v>91</x:v>
      </x:c>
      <x:c r="C4" s="80"/>
      <x:c r="D4" s="82" t="s">
        <x:v>236</x:v>
      </x:c>
      <x:c r="E4" s="263" t="s">
        <x:v>245</x:v>
      </x:c>
    </x:row>
    <x:row r="5" spans="1:5" ht="24.949999999999999" customHeight="1">
      <x:c r="A5" s="76" t="s">
        <x:v>161</x:v>
      </x:c>
      <x:c r="B5" s="81" t="s">
        <x:v>107</x:v>
      </x:c>
      <x:c r="C5" s="80">
        <x:v>94926000</x:v>
      </x:c>
      <x:c r="D5" s="82" t="s">
        <x:v>230</x:v>
      </x:c>
      <x:c r="E5" s="264"/>
    </x:row>
    <x:row r="6" spans="1:16384" s="31" customFormat="1" ht="24.949999999999999" customHeight="1">
      <x:c r="A6" s="76" t="s">
        <x:v>251</x:v>
      </x:c>
      <x:c r="B6" s="81" t="s">
        <x:v>99</x:v>
      </x:c>
      <x:c r="C6" s="80">
        <x:v>841600</x:v>
      </x:c>
      <x:c r="D6" s="77" t="s">
        <x:v>83</x:v>
      </x:c>
      <x:c r="E6" s="192" t="s">
        <x:v>214</x:v>
      </x:c>
      <x:c r="F6" s="39"/>
      <x:c r="G6" s="39"/>
      <x:c r="H6" s="39"/>
      <x:c r="I6" s="39"/>
      <x:c r="J6" s="39"/>
      <x:c r="K6" s="39"/>
      <x:c r="L6" s="39"/>
      <x:c r="M6" s="39"/>
      <x:c r="N6" s="39"/>
      <x:c r="O6" s="39"/>
      <x:c r="P6" s="39"/>
      <x:c r="Q6" s="39"/>
      <x:c r="R6" s="39"/>
      <x:c r="S6" s="39"/>
      <x:c r="T6" s="39"/>
      <x:c r="U6" s="39"/>
      <x:c r="V6" s="39"/>
      <x:c r="W6" s="39"/>
      <x:c r="X6" s="39"/>
      <x:c r="Y6" s="39"/>
      <x:c r="Z6" s="39"/>
      <x:c r="AA6" s="39"/>
      <x:c r="AB6" s="39"/>
      <x:c r="AC6" s="39"/>
      <x:c r="AD6" s="39"/>
      <x:c r="AE6" s="39"/>
      <x:c r="AF6" s="39"/>
      <x:c r="AG6" s="39"/>
      <x:c r="AH6" s="39"/>
      <x:c r="AI6" s="39"/>
      <x:c r="AJ6" s="39"/>
      <x:c r="AK6" s="39"/>
      <x:c r="AL6" s="39"/>
      <x:c r="AM6" s="39"/>
      <x:c r="AN6" s="39"/>
      <x:c r="AO6" s="39"/>
      <x:c r="AP6" s="39"/>
      <x:c r="AQ6" s="39"/>
      <x:c r="AR6" s="39"/>
      <x:c r="AS6" s="39"/>
      <x:c r="AT6" s="39"/>
      <x:c r="AU6" s="39"/>
      <x:c r="AV6" s="39"/>
      <x:c r="AW6" s="39"/>
      <x:c r="AX6" s="39"/>
      <x:c r="AY6" s="39"/>
      <x:c r="AZ6" s="39"/>
      <x:c r="BA6" s="39"/>
      <x:c r="BB6" s="39"/>
      <x:c r="BC6" s="39"/>
      <x:c r="BD6" s="39"/>
      <x:c r="BE6" s="39"/>
      <x:c r="BF6" s="39"/>
      <x:c r="BG6" s="39"/>
      <x:c r="BH6" s="39"/>
      <x:c r="BI6" s="39"/>
      <x:c r="BJ6" s="39"/>
      <x:c r="BK6" s="39"/>
      <x:c r="BL6" s="39"/>
      <x:c r="BM6" s="39"/>
      <x:c r="BN6" s="39"/>
      <x:c r="BO6" s="39"/>
      <x:c r="BP6" s="39"/>
      <x:c r="BQ6" s="39"/>
      <x:c r="BR6" s="39"/>
      <x:c r="BS6" s="39"/>
      <x:c r="BT6" s="39"/>
      <x:c r="BU6" s="39"/>
      <x:c r="BV6" s="39"/>
      <x:c r="BW6" s="39"/>
      <x:c r="BX6" s="39"/>
      <x:c r="BY6" s="39"/>
      <x:c r="BZ6" s="39"/>
      <x:c r="CA6" s="39"/>
      <x:c r="CB6" s="39"/>
      <x:c r="CC6" s="39"/>
      <x:c r="CD6" s="39"/>
      <x:c r="CE6" s="39"/>
      <x:c r="CF6" s="39"/>
      <x:c r="CG6" s="39"/>
      <x:c r="CH6" s="39"/>
      <x:c r="CI6" s="39"/>
      <x:c r="CJ6" s="39"/>
      <x:c r="CK6" s="39"/>
      <x:c r="CL6" s="39"/>
      <x:c r="CM6" s="39"/>
      <x:c r="CN6" s="39"/>
      <x:c r="CO6" s="39"/>
      <x:c r="CP6" s="39"/>
      <x:c r="CQ6" s="39"/>
      <x:c r="CR6" s="39"/>
      <x:c r="CS6" s="39"/>
      <x:c r="CT6" s="39"/>
      <x:c r="CU6" s="39"/>
      <x:c r="CV6" s="39"/>
      <x:c r="CW6" s="39"/>
      <x:c r="CX6" s="39"/>
      <x:c r="CY6" s="39"/>
      <x:c r="CZ6" s="39"/>
      <x:c r="DA6" s="39"/>
      <x:c r="DB6" s="39"/>
      <x:c r="DC6" s="39"/>
      <x:c r="DD6" s="39"/>
      <x:c r="DE6" s="39"/>
      <x:c r="DF6" s="39"/>
      <x:c r="DG6" s="39"/>
      <x:c r="DH6" s="39"/>
      <x:c r="DI6" s="39"/>
      <x:c r="DJ6" s="39"/>
      <x:c r="DK6" s="39"/>
      <x:c r="DL6" s="39"/>
      <x:c r="DM6" s="39"/>
      <x:c r="DN6" s="39"/>
      <x:c r="DO6" s="39"/>
      <x:c r="DP6" s="39"/>
      <x:c r="DQ6" s="39"/>
      <x:c r="DR6" s="39"/>
      <x:c r="DS6" s="39"/>
      <x:c r="DT6" s="39"/>
      <x:c r="DU6" s="39"/>
      <x:c r="DV6" s="39"/>
      <x:c r="DW6" s="39"/>
      <x:c r="DX6" s="39"/>
      <x:c r="DY6" s="39"/>
      <x:c r="DZ6" s="39"/>
      <x:c r="EA6" s="39"/>
      <x:c r="EB6" s="39"/>
      <x:c r="EC6" s="39"/>
      <x:c r="ED6" s="39"/>
      <x:c r="EE6" s="39"/>
      <x:c r="EF6" s="39"/>
      <x:c r="EG6" s="39"/>
      <x:c r="EH6" s="39"/>
      <x:c r="EI6" s="39"/>
      <x:c r="EJ6" s="39"/>
      <x:c r="EK6" s="39"/>
      <x:c r="EL6" s="39"/>
      <x:c r="EM6" s="39"/>
      <x:c r="EN6" s="39"/>
      <x:c r="EO6" s="39"/>
      <x:c r="EP6" s="39"/>
      <x:c r="EQ6" s="39"/>
      <x:c r="ER6" s="39"/>
      <x:c r="ES6" s="39"/>
      <x:c r="ET6" s="39"/>
      <x:c r="EU6" s="39"/>
      <x:c r="EV6" s="39"/>
      <x:c r="EW6" s="39"/>
      <x:c r="EX6" s="39"/>
      <x:c r="EY6" s="39"/>
      <x:c r="EZ6" s="39"/>
      <x:c r="FA6" s="39"/>
      <x:c r="FB6" s="39"/>
      <x:c r="FC6" s="39"/>
      <x:c r="FD6" s="39"/>
      <x:c r="FE6" s="39"/>
      <x:c r="FF6" s="39"/>
      <x:c r="FG6" s="39"/>
      <x:c r="FH6" s="39"/>
      <x:c r="FI6" s="39"/>
      <x:c r="FJ6" s="39"/>
      <x:c r="FK6" s="39"/>
      <x:c r="FL6" s="39"/>
      <x:c r="FM6" s="39"/>
      <x:c r="FN6" s="39"/>
      <x:c r="FO6" s="39"/>
      <x:c r="FP6" s="39"/>
      <x:c r="FQ6" s="39"/>
      <x:c r="FR6" s="39"/>
      <x:c r="FS6" s="39"/>
      <x:c r="FT6" s="39"/>
      <x:c r="FU6" s="39"/>
      <x:c r="FV6" s="39"/>
      <x:c r="FW6" s="39"/>
      <x:c r="FX6" s="39"/>
      <x:c r="FY6" s="39"/>
      <x:c r="FZ6" s="39"/>
      <x:c r="GA6" s="39"/>
      <x:c r="GB6" s="39"/>
      <x:c r="GC6" s="39"/>
      <x:c r="GD6" s="39"/>
      <x:c r="GE6" s="39"/>
      <x:c r="GF6" s="39"/>
      <x:c r="GG6" s="39"/>
      <x:c r="GH6" s="39"/>
      <x:c r="GI6" s="39"/>
      <x:c r="GJ6" s="39"/>
      <x:c r="GK6" s="39"/>
      <x:c r="GL6" s="39"/>
      <x:c r="GM6" s="39"/>
      <x:c r="GN6" s="39"/>
      <x:c r="GO6" s="39"/>
      <x:c r="GP6" s="39"/>
      <x:c r="GQ6" s="39"/>
      <x:c r="GR6" s="39"/>
      <x:c r="GS6" s="39"/>
      <x:c r="GT6" s="39"/>
      <x:c r="GU6" s="39"/>
      <x:c r="GV6" s="39"/>
      <x:c r="GW6" s="39"/>
      <x:c r="GX6" s="39"/>
      <x:c r="GY6" s="39"/>
      <x:c r="GZ6" s="39"/>
      <x:c r="HA6" s="39"/>
      <x:c r="HB6" s="39"/>
      <x:c r="HC6" s="39"/>
      <x:c r="HD6" s="39"/>
      <x:c r="HE6" s="39"/>
      <x:c r="HF6" s="39"/>
      <x:c r="HG6" s="39"/>
      <x:c r="HH6" s="39"/>
      <x:c r="HI6" s="39"/>
      <x:c r="HJ6" s="39"/>
      <x:c r="HK6" s="39"/>
      <x:c r="HL6" s="39"/>
      <x:c r="HM6" s="39"/>
      <x:c r="HN6" s="39"/>
      <x:c r="HO6" s="39"/>
      <x:c r="HP6" s="39"/>
      <x:c r="HQ6" s="39"/>
      <x:c r="HR6" s="39"/>
      <x:c r="HS6" s="39"/>
      <x:c r="HT6" s="39"/>
      <x:c r="HU6" s="39"/>
      <x:c r="HV6" s="39"/>
      <x:c r="HW6" s="39"/>
      <x:c r="HX6" s="39"/>
      <x:c r="HY6" s="39"/>
      <x:c r="XEV6"/>
      <x:c r="XEW6"/>
      <x:c r="XEX6"/>
      <x:c r="XEY6"/>
      <x:c r="XEZ6"/>
      <x:c r="XFA6"/>
      <x:c r="XFB6"/>
      <x:c r="XFC6"/>
      <x:c r="XFD6"/>
    </x:row>
    <x:row r="7" spans="1:16384" s="31" customFormat="1" ht="24.949999999999999" customHeight="1">
      <x:c r="A7" s="76" t="s">
        <x:v>268</x:v>
      </x:c>
      <x:c r="B7" s="81" t="s">
        <x:v>97</x:v>
      </x:c>
      <x:c r="C7" s="80">
        <x:v>309600</x:v>
      </x:c>
      <x:c r="D7" s="77" t="s">
        <x:v>82</x:v>
      </x:c>
      <x:c r="E7" s="192" t="s">
        <x:v>214</x:v>
      </x:c>
      <x:c r="F7" s="39"/>
      <x:c r="G7" s="39"/>
      <x:c r="H7" s="39"/>
      <x:c r="I7" s="39"/>
      <x:c r="J7" s="39"/>
      <x:c r="K7" s="39"/>
      <x:c r="L7" s="39"/>
      <x:c r="M7" s="39"/>
      <x:c r="N7" s="39"/>
      <x:c r="O7" s="39"/>
      <x:c r="P7" s="39"/>
      <x:c r="Q7" s="39"/>
      <x:c r="R7" s="39"/>
      <x:c r="S7" s="39"/>
      <x:c r="T7" s="39"/>
      <x:c r="U7" s="39"/>
      <x:c r="V7" s="39"/>
      <x:c r="W7" s="39"/>
      <x:c r="X7" s="39"/>
      <x:c r="Y7" s="39"/>
      <x:c r="Z7" s="39"/>
      <x:c r="AA7" s="39"/>
      <x:c r="AB7" s="39"/>
      <x:c r="AC7" s="39"/>
      <x:c r="AD7" s="39"/>
      <x:c r="AE7" s="39"/>
      <x:c r="AF7" s="39"/>
      <x:c r="AG7" s="39"/>
      <x:c r="AH7" s="39"/>
      <x:c r="AI7" s="39"/>
      <x:c r="AJ7" s="39"/>
      <x:c r="AK7" s="39"/>
      <x:c r="AL7" s="39"/>
      <x:c r="AM7" s="39"/>
      <x:c r="AN7" s="39"/>
      <x:c r="AO7" s="39"/>
      <x:c r="AP7" s="39"/>
      <x:c r="AQ7" s="39"/>
      <x:c r="AR7" s="39"/>
      <x:c r="AS7" s="39"/>
      <x:c r="AT7" s="39"/>
      <x:c r="AU7" s="39"/>
      <x:c r="AV7" s="39"/>
      <x:c r="AW7" s="39"/>
      <x:c r="AX7" s="39"/>
      <x:c r="AY7" s="39"/>
      <x:c r="AZ7" s="39"/>
      <x:c r="BA7" s="39"/>
      <x:c r="BB7" s="39"/>
      <x:c r="BC7" s="39"/>
      <x:c r="BD7" s="39"/>
      <x:c r="BE7" s="39"/>
      <x:c r="BF7" s="39"/>
      <x:c r="BG7" s="39"/>
      <x:c r="BH7" s="39"/>
      <x:c r="BI7" s="39"/>
      <x:c r="BJ7" s="39"/>
      <x:c r="BK7" s="39"/>
      <x:c r="BL7" s="39"/>
      <x:c r="BM7" s="39"/>
      <x:c r="BN7" s="39"/>
      <x:c r="BO7" s="39"/>
      <x:c r="BP7" s="39"/>
      <x:c r="BQ7" s="39"/>
      <x:c r="BR7" s="39"/>
      <x:c r="BS7" s="39"/>
      <x:c r="BT7" s="39"/>
      <x:c r="BU7" s="39"/>
      <x:c r="BV7" s="39"/>
      <x:c r="BW7" s="39"/>
      <x:c r="BX7" s="39"/>
      <x:c r="BY7" s="39"/>
      <x:c r="BZ7" s="39"/>
      <x:c r="CA7" s="39"/>
      <x:c r="CB7" s="39"/>
      <x:c r="CC7" s="39"/>
      <x:c r="CD7" s="39"/>
      <x:c r="CE7" s="39"/>
      <x:c r="CF7" s="39"/>
      <x:c r="CG7" s="39"/>
      <x:c r="CH7" s="39"/>
      <x:c r="CI7" s="39"/>
      <x:c r="CJ7" s="39"/>
      <x:c r="CK7" s="39"/>
      <x:c r="CL7" s="39"/>
      <x:c r="CM7" s="39"/>
      <x:c r="CN7" s="39"/>
      <x:c r="CO7" s="39"/>
      <x:c r="CP7" s="39"/>
      <x:c r="CQ7" s="39"/>
      <x:c r="CR7" s="39"/>
      <x:c r="CS7" s="39"/>
      <x:c r="CT7" s="39"/>
      <x:c r="CU7" s="39"/>
      <x:c r="CV7" s="39"/>
      <x:c r="CW7" s="39"/>
      <x:c r="CX7" s="39"/>
      <x:c r="CY7" s="39"/>
      <x:c r="CZ7" s="39"/>
      <x:c r="DA7" s="39"/>
      <x:c r="DB7" s="39"/>
      <x:c r="DC7" s="39"/>
      <x:c r="DD7" s="39"/>
      <x:c r="DE7" s="39"/>
      <x:c r="DF7" s="39"/>
      <x:c r="DG7" s="39"/>
      <x:c r="DH7" s="39"/>
      <x:c r="DI7" s="39"/>
      <x:c r="DJ7" s="39"/>
      <x:c r="DK7" s="39"/>
      <x:c r="DL7" s="39"/>
      <x:c r="DM7" s="39"/>
      <x:c r="DN7" s="39"/>
      <x:c r="DO7" s="39"/>
      <x:c r="DP7" s="39"/>
      <x:c r="DQ7" s="39"/>
      <x:c r="DR7" s="39"/>
      <x:c r="DS7" s="39"/>
      <x:c r="DT7" s="39"/>
      <x:c r="DU7" s="39"/>
      <x:c r="DV7" s="39"/>
      <x:c r="DW7" s="39"/>
      <x:c r="DX7" s="39"/>
      <x:c r="DY7" s="39"/>
      <x:c r="DZ7" s="39"/>
      <x:c r="EA7" s="39"/>
      <x:c r="EB7" s="39"/>
      <x:c r="EC7" s="39"/>
      <x:c r="ED7" s="39"/>
      <x:c r="EE7" s="39"/>
      <x:c r="EF7" s="39"/>
      <x:c r="EG7" s="39"/>
      <x:c r="EH7" s="39"/>
      <x:c r="EI7" s="39"/>
      <x:c r="EJ7" s="39"/>
      <x:c r="EK7" s="39"/>
      <x:c r="EL7" s="39"/>
      <x:c r="EM7" s="39"/>
      <x:c r="EN7" s="39"/>
      <x:c r="EO7" s="39"/>
      <x:c r="EP7" s="39"/>
      <x:c r="EQ7" s="39"/>
      <x:c r="ER7" s="39"/>
      <x:c r="ES7" s="39"/>
      <x:c r="ET7" s="39"/>
      <x:c r="EU7" s="39"/>
      <x:c r="EV7" s="39"/>
      <x:c r="EW7" s="39"/>
      <x:c r="EX7" s="39"/>
      <x:c r="EY7" s="39"/>
      <x:c r="EZ7" s="39"/>
      <x:c r="FA7" s="39"/>
      <x:c r="FB7" s="39"/>
      <x:c r="FC7" s="39"/>
      <x:c r="FD7" s="39"/>
      <x:c r="FE7" s="39"/>
      <x:c r="FF7" s="39"/>
      <x:c r="FG7" s="39"/>
      <x:c r="FH7" s="39"/>
      <x:c r="FI7" s="39"/>
      <x:c r="FJ7" s="39"/>
      <x:c r="FK7" s="39"/>
      <x:c r="FL7" s="39"/>
      <x:c r="FM7" s="39"/>
      <x:c r="FN7" s="39"/>
      <x:c r="FO7" s="39"/>
      <x:c r="FP7" s="39"/>
      <x:c r="FQ7" s="39"/>
      <x:c r="FR7" s="39"/>
      <x:c r="FS7" s="39"/>
      <x:c r="FT7" s="39"/>
      <x:c r="FU7" s="39"/>
      <x:c r="FV7" s="39"/>
      <x:c r="FW7" s="39"/>
      <x:c r="FX7" s="39"/>
      <x:c r="FY7" s="39"/>
      <x:c r="FZ7" s="39"/>
      <x:c r="GA7" s="39"/>
      <x:c r="GB7" s="39"/>
      <x:c r="GC7" s="39"/>
      <x:c r="GD7" s="39"/>
      <x:c r="GE7" s="39"/>
      <x:c r="GF7" s="39"/>
      <x:c r="GG7" s="39"/>
      <x:c r="GH7" s="39"/>
      <x:c r="GI7" s="39"/>
      <x:c r="GJ7" s="39"/>
      <x:c r="GK7" s="39"/>
      <x:c r="GL7" s="39"/>
      <x:c r="GM7" s="39"/>
      <x:c r="GN7" s="39"/>
      <x:c r="GO7" s="39"/>
      <x:c r="GP7" s="39"/>
      <x:c r="GQ7" s="39"/>
      <x:c r="GR7" s="39"/>
      <x:c r="GS7" s="39"/>
      <x:c r="GT7" s="39"/>
      <x:c r="GU7" s="39"/>
      <x:c r="GV7" s="39"/>
      <x:c r="GW7" s="39"/>
      <x:c r="GX7" s="39"/>
      <x:c r="GY7" s="39"/>
      <x:c r="GZ7" s="39"/>
      <x:c r="HA7" s="39"/>
      <x:c r="HB7" s="39"/>
      <x:c r="HC7" s="39"/>
      <x:c r="HD7" s="39"/>
      <x:c r="HE7" s="39"/>
      <x:c r="HF7" s="39"/>
      <x:c r="HG7" s="39"/>
      <x:c r="HH7" s="39"/>
      <x:c r="HI7" s="39"/>
      <x:c r="HJ7" s="39"/>
      <x:c r="HK7" s="39"/>
      <x:c r="HL7" s="39"/>
      <x:c r="HM7" s="39"/>
      <x:c r="HN7" s="39"/>
      <x:c r="HO7" s="39"/>
      <x:c r="HP7" s="39"/>
      <x:c r="HQ7" s="39"/>
      <x:c r="HR7" s="39"/>
      <x:c r="HS7" s="39"/>
      <x:c r="HT7" s="39"/>
      <x:c r="HU7" s="39"/>
      <x:c r="HV7" s="39"/>
      <x:c r="HW7" s="39"/>
      <x:c r="HX7" s="39"/>
      <x:c r="HY7" s="39"/>
      <x:c r="XEV7"/>
      <x:c r="XEW7"/>
      <x:c r="XEX7"/>
      <x:c r="XEY7"/>
      <x:c r="XEZ7"/>
      <x:c r="XFA7"/>
      <x:c r="XFB7"/>
      <x:c r="XFC7"/>
      <x:c r="XFD7"/>
    </x:row>
    <x:row r="8" spans="1:5" ht="24.949999999999999" customHeight="1">
      <x:c r="A8" s="76" t="s">
        <x:v>165</x:v>
      </x:c>
      <x:c r="B8" s="81" t="s">
        <x:v>97</x:v>
      </x:c>
      <x:c r="C8" s="80">
        <x:v>1857600</x:v>
      </x:c>
      <x:c r="D8" s="77" t="s">
        <x:v>233</x:v>
      </x:c>
      <x:c r="E8" s="76" t="s">
        <x:v>61</x:v>
      </x:c>
    </x:row>
    <x:row r="9" spans="1:5" ht="24.949999999999999" customHeight="1">
      <x:c r="A9" s="76" t="s">
        <x:v>109</x:v>
      </x:c>
      <x:c r="B9" s="81" t="s">
        <x:v>121</x:v>
      </x:c>
      <x:c r="C9" s="80">
        <x:v>927550</x:v>
      </x:c>
      <x:c r="D9" s="77" t="s">
        <x:v>86</x:v>
      </x:c>
      <x:c r="E9" s="79"/>
    </x:row>
    <x:row r="10" spans="1:5" ht="24.949999999999999" customHeight="1">
      <x:c r="A10" s="76" t="s">
        <x:v>183</x:v>
      </x:c>
      <x:c r="B10" s="81" t="s">
        <x:v>50</x:v>
      </x:c>
      <x:c r="C10" s="80">
        <x:v>604000</x:v>
      </x:c>
      <x:c r="D10" s="77"/>
      <x:c r="E10" s="79"/>
    </x:row>
    <x:row r="11" spans="1:5" ht="24.949999999999999" customHeight="1">
      <x:c r="A11" s="268" t="s">
        <x:v>202</x:v>
      </x:c>
      <x:c r="B11" s="268"/>
      <x:c r="C11" s="78">
        <x:f>SUM(C4:C10)</x:f>
        <x:v>99466350</x:v>
      </x:c>
      <x:c r="D11" s="89"/>
      <x:c r="E11" s="88"/>
    </x:row>
    <x:row r="12" spans="1:5" ht="11.25" customHeight="1">
      <x:c r="A12" s="180"/>
      <x:c r="B12" s="180"/>
      <x:c r="C12" s="182"/>
      <x:c r="D12" s="181"/>
      <x:c r="E12" s="181"/>
    </x:row>
    <x:row r="13" spans="1:5" ht="24.949999999999999" customHeight="1">
      <x:c r="A13" s="262" t="s">
        <x:v>288</x:v>
      </x:c>
      <x:c r="B13" s="262"/>
      <x:c r="C13" s="262"/>
      <x:c r="D13" s="262"/>
      <x:c r="E13" s="262"/>
    </x:row>
    <x:row r="14" spans="1:5" ht="24.949999999999999" customHeight="1">
      <x:c r="A14" s="35" t="s">
        <x:v>253</x:v>
      </x:c>
      <x:c r="B14" s="34"/>
      <x:c r="C14" s="33"/>
      <x:c r="D14" s="33"/>
      <x:c r="E14" s="87" t="s">
        <x:v>153</x:v>
      </x:c>
    </x:row>
    <x:row r="15" spans="1:5" ht="24.949999999999999" customHeight="1">
      <x:c r="A15" s="84" t="s">
        <x:v>65</x:v>
      </x:c>
      <x:c r="B15" s="86" t="s">
        <x:v>158</x:v>
      </x:c>
      <x:c r="C15" s="84" t="s">
        <x:v>199</x:v>
      </x:c>
      <x:c r="D15" s="85" t="s">
        <x:v>28</x:v>
      </x:c>
      <x:c r="E15" s="84" t="s">
        <x:v>204</x:v>
      </x:c>
    </x:row>
    <x:row r="16" spans="1:5" ht="24.949999999999999" hidden="1" customHeight="1">
      <x:c r="A16" s="76" t="s">
        <x:v>184</x:v>
      </x:c>
      <x:c r="B16" s="81" t="s">
        <x:v>101</x:v>
      </x:c>
      <x:c r="C16" s="80"/>
      <x:c r="D16" s="82" t="s">
        <x:v>231</x:v>
      </x:c>
      <x:c r="E16" s="79"/>
    </x:row>
    <x:row r="17" spans="1:16384" s="31" customFormat="1">
      <x:c r="A17" s="76" t="s">
        <x:v>256</x:v>
      </x:c>
      <x:c r="B17" s="81" t="s">
        <x:v>89</x:v>
      </x:c>
      <x:c r="C17" s="80">
        <x:v>1920000</x:v>
      </x:c>
      <x:c r="D17" s="83" t="s">
        <x:v>286</x:v>
      </x:c>
      <x:c r="E17" s="76" t="s">
        <x:v>214</x:v>
      </x:c>
      <x:c r="F17" s="39"/>
      <x:c r="G17" s="39"/>
      <x:c r="H17" s="39"/>
      <x:c r="I17" s="39"/>
      <x:c r="J17" s="39"/>
      <x:c r="K17" s="39"/>
      <x:c r="L17" s="39"/>
      <x:c r="M17" s="39"/>
      <x:c r="N17" s="39"/>
      <x:c r="O17" s="39"/>
      <x:c r="P17" s="39"/>
      <x:c r="Q17" s="39"/>
      <x:c r="R17" s="39"/>
      <x:c r="S17" s="39"/>
      <x:c r="T17" s="39"/>
      <x:c r="U17" s="39"/>
      <x:c r="V17" s="39"/>
      <x:c r="W17" s="39"/>
      <x:c r="X17" s="39"/>
      <x:c r="Y17" s="39"/>
      <x:c r="Z17" s="39"/>
      <x:c r="AA17" s="39"/>
      <x:c r="AB17" s="39"/>
      <x:c r="AC17" s="39"/>
      <x:c r="AD17" s="39"/>
      <x:c r="AE17" s="39"/>
      <x:c r="AF17" s="39"/>
      <x:c r="AG17" s="39"/>
      <x:c r="AH17" s="39"/>
      <x:c r="AI17" s="39"/>
      <x:c r="AJ17" s="39"/>
      <x:c r="AK17" s="39"/>
      <x:c r="AL17" s="39"/>
      <x:c r="AM17" s="39"/>
      <x:c r="AN17" s="39"/>
      <x:c r="AO17" s="39"/>
      <x:c r="AP17" s="39"/>
      <x:c r="AQ17" s="39"/>
      <x:c r="AR17" s="39"/>
      <x:c r="AS17" s="39"/>
      <x:c r="AT17" s="39"/>
      <x:c r="AU17" s="39"/>
      <x:c r="AV17" s="39"/>
      <x:c r="AW17" s="39"/>
      <x:c r="AX17" s="39"/>
      <x:c r="AY17" s="39"/>
      <x:c r="AZ17" s="39"/>
      <x:c r="BA17" s="39"/>
      <x:c r="BB17" s="39"/>
      <x:c r="BC17" s="39"/>
      <x:c r="BD17" s="39"/>
      <x:c r="BE17" s="39"/>
      <x:c r="BF17" s="39"/>
      <x:c r="BG17" s="39"/>
      <x:c r="BH17" s="39"/>
      <x:c r="BI17" s="39"/>
      <x:c r="BJ17" s="39"/>
      <x:c r="BK17" s="39"/>
      <x:c r="BL17" s="39"/>
      <x:c r="BM17" s="39"/>
      <x:c r="BN17" s="39"/>
      <x:c r="BO17" s="39"/>
      <x:c r="BP17" s="39"/>
      <x:c r="BQ17" s="39"/>
      <x:c r="BR17" s="39"/>
      <x:c r="BS17" s="39"/>
      <x:c r="BT17" s="39"/>
      <x:c r="BU17" s="39"/>
      <x:c r="BV17" s="39"/>
      <x:c r="BW17" s="39"/>
      <x:c r="BX17" s="39"/>
      <x:c r="BY17" s="39"/>
      <x:c r="BZ17" s="39"/>
      <x:c r="CA17" s="39"/>
      <x:c r="CB17" s="39"/>
      <x:c r="CC17" s="39"/>
      <x:c r="CD17" s="39"/>
      <x:c r="CE17" s="39"/>
      <x:c r="CF17" s="39"/>
      <x:c r="CG17" s="39"/>
      <x:c r="CH17" s="39"/>
      <x:c r="CI17" s="39"/>
      <x:c r="CJ17" s="39"/>
      <x:c r="CK17" s="39"/>
      <x:c r="CL17" s="39"/>
      <x:c r="CM17" s="39"/>
      <x:c r="CN17" s="39"/>
      <x:c r="CO17" s="39"/>
      <x:c r="CP17" s="39"/>
      <x:c r="CQ17" s="39"/>
      <x:c r="CR17" s="39"/>
      <x:c r="CS17" s="39"/>
      <x:c r="CT17" s="39"/>
      <x:c r="CU17" s="39"/>
      <x:c r="CV17" s="39"/>
      <x:c r="CW17" s="39"/>
      <x:c r="CX17" s="39"/>
      <x:c r="CY17" s="39"/>
      <x:c r="CZ17" s="39"/>
      <x:c r="DA17" s="39"/>
      <x:c r="DB17" s="39"/>
      <x:c r="DC17" s="39"/>
      <x:c r="DD17" s="39"/>
      <x:c r="DE17" s="39"/>
      <x:c r="DF17" s="39"/>
      <x:c r="DG17" s="39"/>
      <x:c r="DH17" s="39"/>
      <x:c r="DI17" s="39"/>
      <x:c r="DJ17" s="39"/>
      <x:c r="DK17" s="39"/>
      <x:c r="DL17" s="39"/>
      <x:c r="DM17" s="39"/>
      <x:c r="DN17" s="39"/>
      <x:c r="DO17" s="39"/>
      <x:c r="DP17" s="39"/>
      <x:c r="DQ17" s="39"/>
      <x:c r="DR17" s="39"/>
      <x:c r="DS17" s="39"/>
      <x:c r="DT17" s="39"/>
      <x:c r="DU17" s="39"/>
      <x:c r="DV17" s="39"/>
      <x:c r="DW17" s="39"/>
      <x:c r="DX17" s="39"/>
      <x:c r="DY17" s="39"/>
      <x:c r="DZ17" s="39"/>
      <x:c r="EA17" s="39"/>
      <x:c r="EB17" s="39"/>
      <x:c r="EC17" s="39"/>
      <x:c r="ED17" s="39"/>
      <x:c r="EE17" s="39"/>
      <x:c r="EF17" s="39"/>
      <x:c r="EG17" s="39"/>
      <x:c r="EH17" s="39"/>
      <x:c r="EI17" s="39"/>
      <x:c r="EJ17" s="39"/>
      <x:c r="EK17" s="39"/>
      <x:c r="EL17" s="39"/>
      <x:c r="EM17" s="39"/>
      <x:c r="EN17" s="39"/>
      <x:c r="EO17" s="39"/>
      <x:c r="EP17" s="39"/>
      <x:c r="EQ17" s="39"/>
      <x:c r="ER17" s="39"/>
      <x:c r="ES17" s="39"/>
      <x:c r="ET17" s="39"/>
      <x:c r="EU17" s="39"/>
      <x:c r="EV17" s="39"/>
      <x:c r="EW17" s="39"/>
      <x:c r="EX17" s="39"/>
      <x:c r="EY17" s="39"/>
      <x:c r="EZ17" s="39"/>
      <x:c r="FA17" s="39"/>
      <x:c r="FB17" s="39"/>
      <x:c r="FC17" s="39"/>
      <x:c r="FD17" s="39"/>
      <x:c r="FE17" s="39"/>
      <x:c r="FF17" s="39"/>
      <x:c r="FG17" s="39"/>
      <x:c r="FH17" s="39"/>
      <x:c r="FI17" s="39"/>
      <x:c r="FJ17" s="39"/>
      <x:c r="FK17" s="39"/>
      <x:c r="FL17" s="39"/>
      <x:c r="FM17" s="39"/>
      <x:c r="FN17" s="39"/>
      <x:c r="FO17" s="39"/>
      <x:c r="FP17" s="39"/>
      <x:c r="FQ17" s="39"/>
      <x:c r="FR17" s="39"/>
      <x:c r="FS17" s="39"/>
      <x:c r="FT17" s="39"/>
      <x:c r="FU17" s="39"/>
      <x:c r="FV17" s="39"/>
      <x:c r="FW17" s="39"/>
      <x:c r="FX17" s="39"/>
      <x:c r="FY17" s="39"/>
      <x:c r="FZ17" s="39"/>
      <x:c r="GA17" s="39"/>
      <x:c r="GB17" s="39"/>
      <x:c r="GC17" s="39"/>
      <x:c r="GD17" s="39"/>
      <x:c r="GE17" s="39"/>
      <x:c r="GF17" s="39"/>
      <x:c r="GG17" s="39"/>
      <x:c r="GH17" s="39"/>
      <x:c r="GI17" s="39"/>
      <x:c r="GJ17" s="39"/>
      <x:c r="GK17" s="39"/>
      <x:c r="GL17" s="39"/>
      <x:c r="GM17" s="39"/>
      <x:c r="GN17" s="39"/>
      <x:c r="GO17" s="39"/>
      <x:c r="GP17" s="39"/>
      <x:c r="GQ17" s="39"/>
      <x:c r="GR17" s="39"/>
      <x:c r="GS17" s="39"/>
      <x:c r="GT17" s="39"/>
      <x:c r="GU17" s="39"/>
      <x:c r="GV17" s="39"/>
      <x:c r="GW17" s="39"/>
      <x:c r="GX17" s="39"/>
      <x:c r="GY17" s="39"/>
      <x:c r="GZ17" s="39"/>
      <x:c r="HA17" s="39"/>
      <x:c r="HB17" s="39"/>
      <x:c r="HC17" s="39"/>
      <x:c r="HD17" s="39"/>
      <x:c r="HE17" s="39"/>
      <x:c r="HF17" s="39"/>
      <x:c r="HG17" s="39"/>
      <x:c r="HH17" s="39"/>
      <x:c r="HI17" s="39"/>
      <x:c r="HJ17" s="39"/>
      <x:c r="HK17" s="39"/>
      <x:c r="HL17" s="39"/>
      <x:c r="HM17" s="39"/>
      <x:c r="HN17" s="39"/>
      <x:c r="HO17" s="39"/>
      <x:c r="HP17" s="39"/>
      <x:c r="HQ17" s="39"/>
      <x:c r="HR17" s="39"/>
      <x:c r="HS17" s="39"/>
      <x:c r="HT17" s="39"/>
      <x:c r="HU17" s="39"/>
      <x:c r="HV17" s="39"/>
      <x:c r="HW17" s="39"/>
      <x:c r="HX17" s="39"/>
      <x:c r="HY17" s="39"/>
      <x:c r="XEV17"/>
      <x:c r="XEW17"/>
      <x:c r="XEX17"/>
      <x:c r="XEY17"/>
      <x:c r="XEZ17"/>
      <x:c r="XFA17"/>
      <x:c r="XFB17"/>
      <x:c r="XFC17"/>
      <x:c r="XFD17"/>
    </x:row>
    <x:row r="18" spans="1:5" ht="85.200000000000003">
      <x:c r="A18" s="76" t="s">
        <x:v>122</x:v>
      </x:c>
      <x:c r="B18" s="81" t="s">
        <x:v>125</x:v>
      </x:c>
      <x:c r="C18" s="80">
        <x:v>10764000</x:v>
      </x:c>
      <x:c r="D18" s="83" t="s">
        <x:v>69</x:v>
      </x:c>
      <x:c r="E18" s="76" t="s">
        <x:v>61</x:v>
      </x:c>
    </x:row>
    <x:row r="19" spans="1:16384" s="31" customFormat="1" ht="24.949999999999999" customHeight="1">
      <x:c r="A19" s="76" t="s">
        <x:v>182</x:v>
      </x:c>
      <x:c r="B19" s="81" t="s">
        <x:v>115</x:v>
      </x:c>
      <x:c r="C19" s="80">
        <x:v>1560000</x:v>
      </x:c>
      <x:c r="D19" s="82" t="s">
        <x:v>290</x:v>
      </x:c>
      <x:c r="E19" s="76" t="s">
        <x:v>57</x:v>
      </x:c>
      <x:c r="F19" s="39"/>
      <x:c r="G19" s="39"/>
      <x:c r="H19" s="39"/>
      <x:c r="I19" s="39"/>
      <x:c r="J19" s="39"/>
      <x:c r="K19" s="39"/>
      <x:c r="L19" s="39"/>
      <x:c r="M19" s="39"/>
      <x:c r="N19" s="39"/>
      <x:c r="O19" s="39"/>
      <x:c r="P19" s="39"/>
      <x:c r="Q19" s="39"/>
      <x:c r="R19" s="39"/>
      <x:c r="S19" s="39"/>
      <x:c r="T19" s="39"/>
      <x:c r="U19" s="39"/>
      <x:c r="V19" s="39"/>
      <x:c r="W19" s="39"/>
      <x:c r="X19" s="39"/>
      <x:c r="Y19" s="39"/>
      <x:c r="Z19" s="39"/>
      <x:c r="AA19" s="39"/>
      <x:c r="AB19" s="39"/>
      <x:c r="AC19" s="39"/>
      <x:c r="AD19" s="39"/>
      <x:c r="AE19" s="39"/>
      <x:c r="AF19" s="39"/>
      <x:c r="AG19" s="39"/>
      <x:c r="AH19" s="39"/>
      <x:c r="AI19" s="39"/>
      <x:c r="AJ19" s="39"/>
      <x:c r="AK19" s="39"/>
      <x:c r="AL19" s="39"/>
      <x:c r="AM19" s="39"/>
      <x:c r="AN19" s="39"/>
      <x:c r="AO19" s="39"/>
      <x:c r="AP19" s="39"/>
      <x:c r="AQ19" s="39"/>
      <x:c r="AR19" s="39"/>
      <x:c r="AS19" s="39"/>
      <x:c r="AT19" s="39"/>
      <x:c r="AU19" s="39"/>
      <x:c r="AV19" s="39"/>
      <x:c r="AW19" s="39"/>
      <x:c r="AX19" s="39"/>
      <x:c r="AY19" s="39"/>
      <x:c r="AZ19" s="39"/>
      <x:c r="BA19" s="39"/>
      <x:c r="BB19" s="39"/>
      <x:c r="BC19" s="39"/>
      <x:c r="BD19" s="39"/>
      <x:c r="BE19" s="39"/>
      <x:c r="BF19" s="39"/>
      <x:c r="BG19" s="39"/>
      <x:c r="BH19" s="39"/>
      <x:c r="BI19" s="39"/>
      <x:c r="BJ19" s="39"/>
      <x:c r="BK19" s="39"/>
      <x:c r="BL19" s="39"/>
      <x:c r="BM19" s="39"/>
      <x:c r="BN19" s="39"/>
      <x:c r="BO19" s="39"/>
      <x:c r="BP19" s="39"/>
      <x:c r="BQ19" s="39"/>
      <x:c r="BR19" s="39"/>
      <x:c r="BS19" s="39"/>
      <x:c r="BT19" s="39"/>
      <x:c r="BU19" s="39"/>
      <x:c r="BV19" s="39"/>
      <x:c r="BW19" s="39"/>
      <x:c r="BX19" s="39"/>
      <x:c r="BY19" s="39"/>
      <x:c r="BZ19" s="39"/>
      <x:c r="CA19" s="39"/>
      <x:c r="CB19" s="39"/>
      <x:c r="CC19" s="39"/>
      <x:c r="CD19" s="39"/>
      <x:c r="CE19" s="39"/>
      <x:c r="CF19" s="39"/>
      <x:c r="CG19" s="39"/>
      <x:c r="CH19" s="39"/>
      <x:c r="CI19" s="39"/>
      <x:c r="CJ19" s="39"/>
      <x:c r="CK19" s="39"/>
      <x:c r="CL19" s="39"/>
      <x:c r="CM19" s="39"/>
      <x:c r="CN19" s="39"/>
      <x:c r="CO19" s="39"/>
      <x:c r="CP19" s="39"/>
      <x:c r="CQ19" s="39"/>
      <x:c r="CR19" s="39"/>
      <x:c r="CS19" s="39"/>
      <x:c r="CT19" s="39"/>
      <x:c r="CU19" s="39"/>
      <x:c r="CV19" s="39"/>
      <x:c r="CW19" s="39"/>
      <x:c r="CX19" s="39"/>
      <x:c r="CY19" s="39"/>
      <x:c r="CZ19" s="39"/>
      <x:c r="DA19" s="39"/>
      <x:c r="DB19" s="39"/>
      <x:c r="DC19" s="39"/>
      <x:c r="DD19" s="39"/>
      <x:c r="DE19" s="39"/>
      <x:c r="DF19" s="39"/>
      <x:c r="DG19" s="39"/>
      <x:c r="DH19" s="39"/>
      <x:c r="DI19" s="39"/>
      <x:c r="DJ19" s="39"/>
      <x:c r="DK19" s="39"/>
      <x:c r="DL19" s="39"/>
      <x:c r="DM19" s="39"/>
      <x:c r="DN19" s="39"/>
      <x:c r="DO19" s="39"/>
      <x:c r="DP19" s="39"/>
      <x:c r="DQ19" s="39"/>
      <x:c r="DR19" s="39"/>
      <x:c r="DS19" s="39"/>
      <x:c r="DT19" s="39"/>
      <x:c r="DU19" s="39"/>
      <x:c r="DV19" s="39"/>
      <x:c r="DW19" s="39"/>
      <x:c r="DX19" s="39"/>
      <x:c r="DY19" s="39"/>
      <x:c r="DZ19" s="39"/>
      <x:c r="EA19" s="39"/>
      <x:c r="EB19" s="39"/>
      <x:c r="EC19" s="39"/>
      <x:c r="ED19" s="39"/>
      <x:c r="EE19" s="39"/>
      <x:c r="EF19" s="39"/>
      <x:c r="EG19" s="39"/>
      <x:c r="EH19" s="39"/>
      <x:c r="EI19" s="39"/>
      <x:c r="EJ19" s="39"/>
      <x:c r="EK19" s="39"/>
      <x:c r="EL19" s="39"/>
      <x:c r="EM19" s="39"/>
      <x:c r="EN19" s="39"/>
      <x:c r="EO19" s="39"/>
      <x:c r="EP19" s="39"/>
      <x:c r="EQ19" s="39"/>
      <x:c r="ER19" s="39"/>
      <x:c r="ES19" s="39"/>
      <x:c r="ET19" s="39"/>
      <x:c r="EU19" s="39"/>
      <x:c r="EV19" s="39"/>
      <x:c r="EW19" s="39"/>
      <x:c r="EX19" s="39"/>
      <x:c r="EY19" s="39"/>
      <x:c r="EZ19" s="39"/>
      <x:c r="FA19" s="39"/>
      <x:c r="FB19" s="39"/>
      <x:c r="FC19" s="39"/>
      <x:c r="FD19" s="39"/>
      <x:c r="FE19" s="39"/>
      <x:c r="FF19" s="39"/>
      <x:c r="FG19" s="39"/>
      <x:c r="FH19" s="39"/>
      <x:c r="FI19" s="39"/>
      <x:c r="FJ19" s="39"/>
      <x:c r="FK19" s="39"/>
      <x:c r="FL19" s="39"/>
      <x:c r="FM19" s="39"/>
      <x:c r="FN19" s="39"/>
      <x:c r="FO19" s="39"/>
      <x:c r="FP19" s="39"/>
      <x:c r="FQ19" s="39"/>
      <x:c r="FR19" s="39"/>
      <x:c r="FS19" s="39"/>
      <x:c r="FT19" s="39"/>
      <x:c r="FU19" s="39"/>
      <x:c r="FV19" s="39"/>
      <x:c r="FW19" s="39"/>
      <x:c r="FX19" s="39"/>
      <x:c r="FY19" s="39"/>
      <x:c r="FZ19" s="39"/>
      <x:c r="GA19" s="39"/>
      <x:c r="GB19" s="39"/>
      <x:c r="GC19" s="39"/>
      <x:c r="GD19" s="39"/>
      <x:c r="GE19" s="39"/>
      <x:c r="GF19" s="39"/>
      <x:c r="GG19" s="39"/>
      <x:c r="GH19" s="39"/>
      <x:c r="GI19" s="39"/>
      <x:c r="GJ19" s="39"/>
      <x:c r="GK19" s="39"/>
      <x:c r="GL19" s="39"/>
      <x:c r="GM19" s="39"/>
      <x:c r="GN19" s="39"/>
      <x:c r="GO19" s="39"/>
      <x:c r="GP19" s="39"/>
      <x:c r="GQ19" s="39"/>
      <x:c r="GR19" s="39"/>
      <x:c r="GS19" s="39"/>
      <x:c r="GT19" s="39"/>
      <x:c r="GU19" s="39"/>
      <x:c r="GV19" s="39"/>
      <x:c r="GW19" s="39"/>
      <x:c r="GX19" s="39"/>
      <x:c r="GY19" s="39"/>
      <x:c r="GZ19" s="39"/>
      <x:c r="HA19" s="39"/>
      <x:c r="HB19" s="39"/>
      <x:c r="HC19" s="39"/>
      <x:c r="HD19" s="39"/>
      <x:c r="HE19" s="39"/>
      <x:c r="HF19" s="39"/>
      <x:c r="HG19" s="39"/>
      <x:c r="HH19" s="39"/>
      <x:c r="HI19" s="39"/>
      <x:c r="HJ19" s="39"/>
      <x:c r="HK19" s="39"/>
      <x:c r="HL19" s="39"/>
      <x:c r="HM19" s="39"/>
      <x:c r="HN19" s="39"/>
      <x:c r="HO19" s="39"/>
      <x:c r="HP19" s="39"/>
      <x:c r="HQ19" s="39"/>
      <x:c r="HR19" s="39"/>
      <x:c r="HS19" s="39"/>
      <x:c r="HT19" s="39"/>
      <x:c r="HU19" s="39"/>
      <x:c r="HV19" s="39"/>
      <x:c r="HW19" s="39"/>
      <x:c r="HX19" s="39"/>
      <x:c r="HY19" s="39"/>
      <x:c r="XEV19"/>
      <x:c r="XEW19"/>
      <x:c r="XEX19"/>
      <x:c r="XEY19"/>
      <x:c r="XEZ19"/>
      <x:c r="XFA19"/>
      <x:c r="XFB19"/>
      <x:c r="XFC19"/>
      <x:c r="XFD19"/>
    </x:row>
    <x:row r="20" spans="1:16384" s="31" customFormat="1" ht="24.949999999999999" customHeight="1">
      <x:c r="A20" s="76" t="s">
        <x:v>213</x:v>
      </x:c>
      <x:c r="B20" s="81" t="s">
        <x:v>297</x:v>
      </x:c>
      <x:c r="C20" s="80">
        <x:v>1920000</x:v>
      </x:c>
      <x:c r="D20" s="82" t="s">
        <x:v>293</x:v>
      </x:c>
      <x:c r="E20" s="76" t="s">
        <x:v>48</x:v>
      </x:c>
      <x:c r="F20" s="39"/>
      <x:c r="G20" s="39"/>
      <x:c r="H20" s="39"/>
      <x:c r="I20" s="39"/>
      <x:c r="J20" s="39"/>
      <x:c r="K20" s="39"/>
      <x:c r="L20" s="39"/>
      <x:c r="M20" s="39"/>
      <x:c r="N20" s="39"/>
      <x:c r="O20" s="39"/>
      <x:c r="P20" s="39"/>
      <x:c r="Q20" s="39"/>
      <x:c r="R20" s="39"/>
      <x:c r="S20" s="39"/>
      <x:c r="T20" s="39"/>
      <x:c r="U20" s="39"/>
      <x:c r="V20" s="39"/>
      <x:c r="W20" s="39"/>
      <x:c r="X20" s="39"/>
      <x:c r="Y20" s="39"/>
      <x:c r="Z20" s="39"/>
      <x:c r="AA20" s="39"/>
      <x:c r="AB20" s="39"/>
      <x:c r="AC20" s="39"/>
      <x:c r="AD20" s="39"/>
      <x:c r="AE20" s="39"/>
      <x:c r="AF20" s="39"/>
      <x:c r="AG20" s="39"/>
      <x:c r="AH20" s="39"/>
      <x:c r="AI20" s="39"/>
      <x:c r="AJ20" s="39"/>
      <x:c r="AK20" s="39"/>
      <x:c r="AL20" s="39"/>
      <x:c r="AM20" s="39"/>
      <x:c r="AN20" s="39"/>
      <x:c r="AO20" s="39"/>
      <x:c r="AP20" s="39"/>
      <x:c r="AQ20" s="39"/>
      <x:c r="AR20" s="39"/>
      <x:c r="AS20" s="39"/>
      <x:c r="AT20" s="39"/>
      <x:c r="AU20" s="39"/>
      <x:c r="AV20" s="39"/>
      <x:c r="AW20" s="39"/>
      <x:c r="AX20" s="39"/>
      <x:c r="AY20" s="39"/>
      <x:c r="AZ20" s="39"/>
      <x:c r="BA20" s="39"/>
      <x:c r="BB20" s="39"/>
      <x:c r="BC20" s="39"/>
      <x:c r="BD20" s="39"/>
      <x:c r="BE20" s="39"/>
      <x:c r="BF20" s="39"/>
      <x:c r="BG20" s="39"/>
      <x:c r="BH20" s="39"/>
      <x:c r="BI20" s="39"/>
      <x:c r="BJ20" s="39"/>
      <x:c r="BK20" s="39"/>
      <x:c r="BL20" s="39"/>
      <x:c r="BM20" s="39"/>
      <x:c r="BN20" s="39"/>
      <x:c r="BO20" s="39"/>
      <x:c r="BP20" s="39"/>
      <x:c r="BQ20" s="39"/>
      <x:c r="BR20" s="39"/>
      <x:c r="BS20" s="39"/>
      <x:c r="BT20" s="39"/>
      <x:c r="BU20" s="39"/>
      <x:c r="BV20" s="39"/>
      <x:c r="BW20" s="39"/>
      <x:c r="BX20" s="39"/>
      <x:c r="BY20" s="39"/>
      <x:c r="BZ20" s="39"/>
      <x:c r="CA20" s="39"/>
      <x:c r="CB20" s="39"/>
      <x:c r="CC20" s="39"/>
      <x:c r="CD20" s="39"/>
      <x:c r="CE20" s="39"/>
      <x:c r="CF20" s="39"/>
      <x:c r="CG20" s="39"/>
      <x:c r="CH20" s="39"/>
      <x:c r="CI20" s="39"/>
      <x:c r="CJ20" s="39"/>
      <x:c r="CK20" s="39"/>
      <x:c r="CL20" s="39"/>
      <x:c r="CM20" s="39"/>
      <x:c r="CN20" s="39"/>
      <x:c r="CO20" s="39"/>
      <x:c r="CP20" s="39"/>
      <x:c r="CQ20" s="39"/>
      <x:c r="CR20" s="39"/>
      <x:c r="CS20" s="39"/>
      <x:c r="CT20" s="39"/>
      <x:c r="CU20" s="39"/>
      <x:c r="CV20" s="39"/>
      <x:c r="CW20" s="39"/>
      <x:c r="CX20" s="39"/>
      <x:c r="CY20" s="39"/>
      <x:c r="CZ20" s="39"/>
      <x:c r="DA20" s="39"/>
      <x:c r="DB20" s="39"/>
      <x:c r="DC20" s="39"/>
      <x:c r="DD20" s="39"/>
      <x:c r="DE20" s="39"/>
      <x:c r="DF20" s="39"/>
      <x:c r="DG20" s="39"/>
      <x:c r="DH20" s="39"/>
      <x:c r="DI20" s="39"/>
      <x:c r="DJ20" s="39"/>
      <x:c r="DK20" s="39"/>
      <x:c r="DL20" s="39"/>
      <x:c r="DM20" s="39"/>
      <x:c r="DN20" s="39"/>
      <x:c r="DO20" s="39"/>
      <x:c r="DP20" s="39"/>
      <x:c r="DQ20" s="39"/>
      <x:c r="DR20" s="39"/>
      <x:c r="DS20" s="39"/>
      <x:c r="DT20" s="39"/>
      <x:c r="DU20" s="39"/>
      <x:c r="DV20" s="39"/>
      <x:c r="DW20" s="39"/>
      <x:c r="DX20" s="39"/>
      <x:c r="DY20" s="39"/>
      <x:c r="DZ20" s="39"/>
      <x:c r="EA20" s="39"/>
      <x:c r="EB20" s="39"/>
      <x:c r="EC20" s="39"/>
      <x:c r="ED20" s="39"/>
      <x:c r="EE20" s="39"/>
      <x:c r="EF20" s="39"/>
      <x:c r="EG20" s="39"/>
      <x:c r="EH20" s="39"/>
      <x:c r="EI20" s="39"/>
      <x:c r="EJ20" s="39"/>
      <x:c r="EK20" s="39"/>
      <x:c r="EL20" s="39"/>
      <x:c r="EM20" s="39"/>
      <x:c r="EN20" s="39"/>
      <x:c r="EO20" s="39"/>
      <x:c r="EP20" s="39"/>
      <x:c r="EQ20" s="39"/>
      <x:c r="ER20" s="39"/>
      <x:c r="ES20" s="39"/>
      <x:c r="ET20" s="39"/>
      <x:c r="EU20" s="39"/>
      <x:c r="EV20" s="39"/>
      <x:c r="EW20" s="39"/>
      <x:c r="EX20" s="39"/>
      <x:c r="EY20" s="39"/>
      <x:c r="EZ20" s="39"/>
      <x:c r="FA20" s="39"/>
      <x:c r="FB20" s="39"/>
      <x:c r="FC20" s="39"/>
      <x:c r="FD20" s="39"/>
      <x:c r="FE20" s="39"/>
      <x:c r="FF20" s="39"/>
      <x:c r="FG20" s="39"/>
      <x:c r="FH20" s="39"/>
      <x:c r="FI20" s="39"/>
      <x:c r="FJ20" s="39"/>
      <x:c r="FK20" s="39"/>
      <x:c r="FL20" s="39"/>
      <x:c r="FM20" s="39"/>
      <x:c r="FN20" s="39"/>
      <x:c r="FO20" s="39"/>
      <x:c r="FP20" s="39"/>
      <x:c r="FQ20" s="39"/>
      <x:c r="FR20" s="39"/>
      <x:c r="FS20" s="39"/>
      <x:c r="FT20" s="39"/>
      <x:c r="FU20" s="39"/>
      <x:c r="FV20" s="39"/>
      <x:c r="FW20" s="39"/>
      <x:c r="FX20" s="39"/>
      <x:c r="FY20" s="39"/>
      <x:c r="FZ20" s="39"/>
      <x:c r="GA20" s="39"/>
      <x:c r="GB20" s="39"/>
      <x:c r="GC20" s="39"/>
      <x:c r="GD20" s="39"/>
      <x:c r="GE20" s="39"/>
      <x:c r="GF20" s="39"/>
      <x:c r="GG20" s="39"/>
      <x:c r="GH20" s="39"/>
      <x:c r="GI20" s="39"/>
      <x:c r="GJ20" s="39"/>
      <x:c r="GK20" s="39"/>
      <x:c r="GL20" s="39"/>
      <x:c r="GM20" s="39"/>
      <x:c r="GN20" s="39"/>
      <x:c r="GO20" s="39"/>
      <x:c r="GP20" s="39"/>
      <x:c r="GQ20" s="39"/>
      <x:c r="GR20" s="39"/>
      <x:c r="GS20" s="39"/>
      <x:c r="GT20" s="39"/>
      <x:c r="GU20" s="39"/>
      <x:c r="GV20" s="39"/>
      <x:c r="GW20" s="39"/>
      <x:c r="GX20" s="39"/>
      <x:c r="GY20" s="39"/>
      <x:c r="GZ20" s="39"/>
      <x:c r="HA20" s="39"/>
      <x:c r="HB20" s="39"/>
      <x:c r="HC20" s="39"/>
      <x:c r="HD20" s="39"/>
      <x:c r="HE20" s="39"/>
      <x:c r="HF20" s="39"/>
      <x:c r="HG20" s="39"/>
      <x:c r="HH20" s="39"/>
      <x:c r="HI20" s="39"/>
      <x:c r="HJ20" s="39"/>
      <x:c r="HK20" s="39"/>
      <x:c r="HL20" s="39"/>
      <x:c r="HM20" s="39"/>
      <x:c r="HN20" s="39"/>
      <x:c r="HO20" s="39"/>
      <x:c r="HP20" s="39"/>
      <x:c r="HQ20" s="39"/>
      <x:c r="HR20" s="39"/>
      <x:c r="HS20" s="39"/>
      <x:c r="HT20" s="39"/>
      <x:c r="HU20" s="39"/>
      <x:c r="HV20" s="39"/>
      <x:c r="HW20" s="39"/>
      <x:c r="HX20" s="39"/>
      <x:c r="HY20" s="39"/>
      <x:c r="XEV20"/>
      <x:c r="XEW20"/>
      <x:c r="XEX20"/>
      <x:c r="XEY20"/>
      <x:c r="XEZ20"/>
      <x:c r="XFA20"/>
      <x:c r="XFB20"/>
      <x:c r="XFC20"/>
      <x:c r="XFD20"/>
    </x:row>
    <x:row r="21" spans="1:5" ht="18.75" customHeight="1">
      <x:c r="A21" s="76" t="s">
        <x:v>168</x:v>
      </x:c>
      <x:c r="B21" s="81" t="s">
        <x:v>112</x:v>
      </x:c>
      <x:c r="C21" s="80">
        <x:v>935000</x:v>
      </x:c>
      <x:c r="D21" s="83" t="s">
        <x:v>289</x:v>
      </x:c>
      <x:c r="E21" s="76" t="s">
        <x:v>49</x:v>
      </x:c>
    </x:row>
    <x:row r="22" spans="1:5" ht="24.949999999999999" customHeight="1">
      <x:c r="A22" s="76" t="s">
        <x:v>95</x:v>
      </x:c>
      <x:c r="B22" s="81" t="s">
        <x:v>299</x:v>
      </x:c>
      <x:c r="C22" s="80">
        <x:v>800000</x:v>
      </x:c>
      <x:c r="D22" s="77" t="s">
        <x:v>294</x:v>
      </x:c>
      <x:c r="E22" s="76" t="s">
        <x:v>214</x:v>
      </x:c>
    </x:row>
    <x:row r="23" spans="1:16384" s="31" customFormat="1" ht="24.949999999999999" customHeight="1">
      <x:c r="A23" s="76" t="s">
        <x:v>98</x:v>
      </x:c>
      <x:c r="B23" s="81" t="s">
        <x:v>119</x:v>
      </x:c>
      <x:c r="C23" s="80">
        <x:v>3840000</x:v>
      </x:c>
      <x:c r="D23" s="77" t="s">
        <x:v>292</x:v>
      </x:c>
      <x:c r="E23" s="76" t="s">
        <x:v>61</x:v>
      </x:c>
      <x:c r="F23" s="39"/>
      <x:c r="G23" s="39"/>
      <x:c r="H23" s="39"/>
      <x:c r="I23" s="39"/>
      <x:c r="J23" s="39"/>
      <x:c r="K23" s="39"/>
      <x:c r="L23" s="39"/>
      <x:c r="M23" s="39"/>
      <x:c r="N23" s="39"/>
      <x:c r="O23" s="39"/>
      <x:c r="P23" s="39"/>
      <x:c r="Q23" s="39"/>
      <x:c r="R23" s="39"/>
      <x:c r="S23" s="39"/>
      <x:c r="T23" s="39"/>
      <x:c r="U23" s="39"/>
      <x:c r="V23" s="39"/>
      <x:c r="W23" s="39"/>
      <x:c r="X23" s="39"/>
      <x:c r="Y23" s="39"/>
      <x:c r="Z23" s="39"/>
      <x:c r="AA23" s="39"/>
      <x:c r="AB23" s="39"/>
      <x:c r="AC23" s="39"/>
      <x:c r="AD23" s="39"/>
      <x:c r="AE23" s="39"/>
      <x:c r="AF23" s="39"/>
      <x:c r="AG23" s="39"/>
      <x:c r="AH23" s="39"/>
      <x:c r="AI23" s="39"/>
      <x:c r="AJ23" s="39"/>
      <x:c r="AK23" s="39"/>
      <x:c r="AL23" s="39"/>
      <x:c r="AM23" s="39"/>
      <x:c r="AN23" s="39"/>
      <x:c r="AO23" s="39"/>
      <x:c r="AP23" s="39"/>
      <x:c r="AQ23" s="39"/>
      <x:c r="AR23" s="39"/>
      <x:c r="AS23" s="39"/>
      <x:c r="AT23" s="39"/>
      <x:c r="AU23" s="39"/>
      <x:c r="AV23" s="39"/>
      <x:c r="AW23" s="39"/>
      <x:c r="AX23" s="39"/>
      <x:c r="AY23" s="39"/>
      <x:c r="AZ23" s="39"/>
      <x:c r="BA23" s="39"/>
      <x:c r="BB23" s="39"/>
      <x:c r="BC23" s="39"/>
      <x:c r="BD23" s="39"/>
      <x:c r="BE23" s="39"/>
      <x:c r="BF23" s="39"/>
      <x:c r="BG23" s="39"/>
      <x:c r="BH23" s="39"/>
      <x:c r="BI23" s="39"/>
      <x:c r="BJ23" s="39"/>
      <x:c r="BK23" s="39"/>
      <x:c r="BL23" s="39"/>
      <x:c r="BM23" s="39"/>
      <x:c r="BN23" s="39"/>
      <x:c r="BO23" s="39"/>
      <x:c r="BP23" s="39"/>
      <x:c r="BQ23" s="39"/>
      <x:c r="BR23" s="39"/>
      <x:c r="BS23" s="39"/>
      <x:c r="BT23" s="39"/>
      <x:c r="BU23" s="39"/>
      <x:c r="BV23" s="39"/>
      <x:c r="BW23" s="39"/>
      <x:c r="BX23" s="39"/>
      <x:c r="BY23" s="39"/>
      <x:c r="BZ23" s="39"/>
      <x:c r="CA23" s="39"/>
      <x:c r="CB23" s="39"/>
      <x:c r="CC23" s="39"/>
      <x:c r="CD23" s="39"/>
      <x:c r="CE23" s="39"/>
      <x:c r="CF23" s="39"/>
      <x:c r="CG23" s="39"/>
      <x:c r="CH23" s="39"/>
      <x:c r="CI23" s="39"/>
      <x:c r="CJ23" s="39"/>
      <x:c r="CK23" s="39"/>
      <x:c r="CL23" s="39"/>
      <x:c r="CM23" s="39"/>
      <x:c r="CN23" s="39"/>
      <x:c r="CO23" s="39"/>
      <x:c r="CP23" s="39"/>
      <x:c r="CQ23" s="39"/>
      <x:c r="CR23" s="39"/>
      <x:c r="CS23" s="39"/>
      <x:c r="CT23" s="39"/>
      <x:c r="CU23" s="39"/>
      <x:c r="CV23" s="39"/>
      <x:c r="CW23" s="39"/>
      <x:c r="CX23" s="39"/>
      <x:c r="CY23" s="39"/>
      <x:c r="CZ23" s="39"/>
      <x:c r="DA23" s="39"/>
      <x:c r="DB23" s="39"/>
      <x:c r="DC23" s="39"/>
      <x:c r="DD23" s="39"/>
      <x:c r="DE23" s="39"/>
      <x:c r="DF23" s="39"/>
      <x:c r="DG23" s="39"/>
      <x:c r="DH23" s="39"/>
      <x:c r="DI23" s="39"/>
      <x:c r="DJ23" s="39"/>
      <x:c r="DK23" s="39"/>
      <x:c r="DL23" s="39"/>
      <x:c r="DM23" s="39"/>
      <x:c r="DN23" s="39"/>
      <x:c r="DO23" s="39"/>
      <x:c r="DP23" s="39"/>
      <x:c r="DQ23" s="39"/>
      <x:c r="DR23" s="39"/>
      <x:c r="DS23" s="39"/>
      <x:c r="DT23" s="39"/>
      <x:c r="DU23" s="39"/>
      <x:c r="DV23" s="39"/>
      <x:c r="DW23" s="39"/>
      <x:c r="DX23" s="39"/>
      <x:c r="DY23" s="39"/>
      <x:c r="DZ23" s="39"/>
      <x:c r="EA23" s="39"/>
      <x:c r="EB23" s="39"/>
      <x:c r="EC23" s="39"/>
      <x:c r="ED23" s="39"/>
      <x:c r="EE23" s="39"/>
      <x:c r="EF23" s="39"/>
      <x:c r="EG23" s="39"/>
      <x:c r="EH23" s="39"/>
      <x:c r="EI23" s="39"/>
      <x:c r="EJ23" s="39"/>
      <x:c r="EK23" s="39"/>
      <x:c r="EL23" s="39"/>
      <x:c r="EM23" s="39"/>
      <x:c r="EN23" s="39"/>
      <x:c r="EO23" s="39"/>
      <x:c r="EP23" s="39"/>
      <x:c r="EQ23" s="39"/>
      <x:c r="ER23" s="39"/>
      <x:c r="ES23" s="39"/>
      <x:c r="ET23" s="39"/>
      <x:c r="EU23" s="39"/>
      <x:c r="EV23" s="39"/>
      <x:c r="EW23" s="39"/>
      <x:c r="EX23" s="39"/>
      <x:c r="EY23" s="39"/>
      <x:c r="EZ23" s="39"/>
      <x:c r="FA23" s="39"/>
      <x:c r="FB23" s="39"/>
      <x:c r="FC23" s="39"/>
      <x:c r="FD23" s="39"/>
      <x:c r="FE23" s="39"/>
      <x:c r="FF23" s="39"/>
      <x:c r="FG23" s="39"/>
      <x:c r="FH23" s="39"/>
      <x:c r="FI23" s="39"/>
      <x:c r="FJ23" s="39"/>
      <x:c r="FK23" s="39"/>
      <x:c r="FL23" s="39"/>
      <x:c r="FM23" s="39"/>
      <x:c r="FN23" s="39"/>
      <x:c r="FO23" s="39"/>
      <x:c r="FP23" s="39"/>
      <x:c r="FQ23" s="39"/>
      <x:c r="FR23" s="39"/>
      <x:c r="FS23" s="39"/>
      <x:c r="FT23" s="39"/>
      <x:c r="FU23" s="39"/>
      <x:c r="FV23" s="39"/>
      <x:c r="FW23" s="39"/>
      <x:c r="FX23" s="39"/>
      <x:c r="FY23" s="39"/>
      <x:c r="FZ23" s="39"/>
      <x:c r="GA23" s="39"/>
      <x:c r="GB23" s="39"/>
      <x:c r="GC23" s="39"/>
      <x:c r="GD23" s="39"/>
      <x:c r="GE23" s="39"/>
      <x:c r="GF23" s="39"/>
      <x:c r="GG23" s="39"/>
      <x:c r="GH23" s="39"/>
      <x:c r="GI23" s="39"/>
      <x:c r="GJ23" s="39"/>
      <x:c r="GK23" s="39"/>
      <x:c r="GL23" s="39"/>
      <x:c r="GM23" s="39"/>
      <x:c r="GN23" s="39"/>
      <x:c r="GO23" s="39"/>
      <x:c r="GP23" s="39"/>
      <x:c r="GQ23" s="39"/>
      <x:c r="GR23" s="39"/>
      <x:c r="GS23" s="39"/>
      <x:c r="GT23" s="39"/>
      <x:c r="GU23" s="39"/>
      <x:c r="GV23" s="39"/>
      <x:c r="GW23" s="39"/>
      <x:c r="GX23" s="39"/>
      <x:c r="GY23" s="39"/>
      <x:c r="GZ23" s="39"/>
      <x:c r="HA23" s="39"/>
      <x:c r="HB23" s="39"/>
      <x:c r="HC23" s="39"/>
      <x:c r="HD23" s="39"/>
      <x:c r="HE23" s="39"/>
      <x:c r="HF23" s="39"/>
      <x:c r="HG23" s="39"/>
      <x:c r="HH23" s="39"/>
      <x:c r="HI23" s="39"/>
      <x:c r="HJ23" s="39"/>
      <x:c r="HK23" s="39"/>
      <x:c r="HL23" s="39"/>
      <x:c r="HM23" s="39"/>
      <x:c r="HN23" s="39"/>
      <x:c r="HO23" s="39"/>
      <x:c r="HP23" s="39"/>
      <x:c r="HQ23" s="39"/>
      <x:c r="HR23" s="39"/>
      <x:c r="HS23" s="39"/>
      <x:c r="HT23" s="39"/>
      <x:c r="HU23" s="39"/>
      <x:c r="HV23" s="39"/>
      <x:c r="HW23" s="39"/>
      <x:c r="HX23" s="39"/>
      <x:c r="HY23" s="39"/>
      <x:c r="XEV23"/>
      <x:c r="XEW23"/>
      <x:c r="XEX23"/>
      <x:c r="XEY23"/>
      <x:c r="XEZ23"/>
      <x:c r="XFA23"/>
      <x:c r="XFB23"/>
      <x:c r="XFC23"/>
      <x:c r="XFD23"/>
    </x:row>
    <x:row r="24" spans="1:16384" s="31" customFormat="1" ht="24.949999999999999" customHeight="1">
      <x:c r="A24" s="76" t="s">
        <x:v>249</x:v>
      </x:c>
      <x:c r="B24" s="81" t="s">
        <x:v>302</x:v>
      </x:c>
      <x:c r="C24" s="80">
        <x:v>4575000</x:v>
      </x:c>
      <x:c r="D24" s="77"/>
      <x:c r="E24" s="79"/>
      <x:c r="F24" s="39"/>
      <x:c r="G24" s="39"/>
      <x:c r="H24" s="39"/>
      <x:c r="I24" s="39"/>
      <x:c r="J24" s="39"/>
      <x:c r="K24" s="39"/>
      <x:c r="L24" s="39"/>
      <x:c r="M24" s="39"/>
      <x:c r="N24" s="39"/>
      <x:c r="O24" s="39"/>
      <x:c r="P24" s="39"/>
      <x:c r="Q24" s="39"/>
      <x:c r="R24" s="39"/>
      <x:c r="S24" s="39"/>
      <x:c r="T24" s="39"/>
      <x:c r="U24" s="39"/>
      <x:c r="V24" s="39"/>
      <x:c r="W24" s="39"/>
      <x:c r="X24" s="39"/>
      <x:c r="Y24" s="39"/>
      <x:c r="Z24" s="39"/>
      <x:c r="AA24" s="39"/>
      <x:c r="AB24" s="39"/>
      <x:c r="AC24" s="39"/>
      <x:c r="AD24" s="39"/>
      <x:c r="AE24" s="39"/>
      <x:c r="AF24" s="39"/>
      <x:c r="AG24" s="39"/>
      <x:c r="AH24" s="39"/>
      <x:c r="AI24" s="39"/>
      <x:c r="AJ24" s="39"/>
      <x:c r="AK24" s="39"/>
      <x:c r="AL24" s="39"/>
      <x:c r="AM24" s="39"/>
      <x:c r="AN24" s="39"/>
      <x:c r="AO24" s="39"/>
      <x:c r="AP24" s="39"/>
      <x:c r="AQ24" s="39"/>
      <x:c r="AR24" s="39"/>
      <x:c r="AS24" s="39"/>
      <x:c r="AT24" s="39"/>
      <x:c r="AU24" s="39"/>
      <x:c r="AV24" s="39"/>
      <x:c r="AW24" s="39"/>
      <x:c r="AX24" s="39"/>
      <x:c r="AY24" s="39"/>
      <x:c r="AZ24" s="39"/>
      <x:c r="BA24" s="39"/>
      <x:c r="BB24" s="39"/>
      <x:c r="BC24" s="39"/>
      <x:c r="BD24" s="39"/>
      <x:c r="BE24" s="39"/>
      <x:c r="BF24" s="39"/>
      <x:c r="BG24" s="39"/>
      <x:c r="BH24" s="39"/>
      <x:c r="BI24" s="39"/>
      <x:c r="BJ24" s="39"/>
      <x:c r="BK24" s="39"/>
      <x:c r="BL24" s="39"/>
      <x:c r="BM24" s="39"/>
      <x:c r="BN24" s="39"/>
      <x:c r="BO24" s="39"/>
      <x:c r="BP24" s="39"/>
      <x:c r="BQ24" s="39"/>
      <x:c r="BR24" s="39"/>
      <x:c r="BS24" s="39"/>
      <x:c r="BT24" s="39"/>
      <x:c r="BU24" s="39"/>
      <x:c r="BV24" s="39"/>
      <x:c r="BW24" s="39"/>
      <x:c r="BX24" s="39"/>
      <x:c r="BY24" s="39"/>
      <x:c r="BZ24" s="39"/>
      <x:c r="CA24" s="39"/>
      <x:c r="CB24" s="39"/>
      <x:c r="CC24" s="39"/>
      <x:c r="CD24" s="39"/>
      <x:c r="CE24" s="39"/>
      <x:c r="CF24" s="39"/>
      <x:c r="CG24" s="39"/>
      <x:c r="CH24" s="39"/>
      <x:c r="CI24" s="39"/>
      <x:c r="CJ24" s="39"/>
      <x:c r="CK24" s="39"/>
      <x:c r="CL24" s="39"/>
      <x:c r="CM24" s="39"/>
      <x:c r="CN24" s="39"/>
      <x:c r="CO24" s="39"/>
      <x:c r="CP24" s="39"/>
      <x:c r="CQ24" s="39"/>
      <x:c r="CR24" s="39"/>
      <x:c r="CS24" s="39"/>
      <x:c r="CT24" s="39"/>
      <x:c r="CU24" s="39"/>
      <x:c r="CV24" s="39"/>
      <x:c r="CW24" s="39"/>
      <x:c r="CX24" s="39"/>
      <x:c r="CY24" s="39"/>
      <x:c r="CZ24" s="39"/>
      <x:c r="DA24" s="39"/>
      <x:c r="DB24" s="39"/>
      <x:c r="DC24" s="39"/>
      <x:c r="DD24" s="39"/>
      <x:c r="DE24" s="39"/>
      <x:c r="DF24" s="39"/>
      <x:c r="DG24" s="39"/>
      <x:c r="DH24" s="39"/>
      <x:c r="DI24" s="39"/>
      <x:c r="DJ24" s="39"/>
      <x:c r="DK24" s="39"/>
      <x:c r="DL24" s="39"/>
      <x:c r="DM24" s="39"/>
      <x:c r="DN24" s="39"/>
      <x:c r="DO24" s="39"/>
      <x:c r="DP24" s="39"/>
      <x:c r="DQ24" s="39"/>
      <x:c r="DR24" s="39"/>
      <x:c r="DS24" s="39"/>
      <x:c r="DT24" s="39"/>
      <x:c r="DU24" s="39"/>
      <x:c r="DV24" s="39"/>
      <x:c r="DW24" s="39"/>
      <x:c r="DX24" s="39"/>
      <x:c r="DY24" s="39"/>
      <x:c r="DZ24" s="39"/>
      <x:c r="EA24" s="39"/>
      <x:c r="EB24" s="39"/>
      <x:c r="EC24" s="39"/>
      <x:c r="ED24" s="39"/>
      <x:c r="EE24" s="39"/>
      <x:c r="EF24" s="39"/>
      <x:c r="EG24" s="39"/>
      <x:c r="EH24" s="39"/>
      <x:c r="EI24" s="39"/>
      <x:c r="EJ24" s="39"/>
      <x:c r="EK24" s="39"/>
      <x:c r="EL24" s="39"/>
      <x:c r="EM24" s="39"/>
      <x:c r="EN24" s="39"/>
      <x:c r="EO24" s="39"/>
      <x:c r="EP24" s="39"/>
      <x:c r="EQ24" s="39"/>
      <x:c r="ER24" s="39"/>
      <x:c r="ES24" s="39"/>
      <x:c r="ET24" s="39"/>
      <x:c r="EU24" s="39"/>
      <x:c r="EV24" s="39"/>
      <x:c r="EW24" s="39"/>
      <x:c r="EX24" s="39"/>
      <x:c r="EY24" s="39"/>
      <x:c r="EZ24" s="39"/>
      <x:c r="FA24" s="39"/>
      <x:c r="FB24" s="39"/>
      <x:c r="FC24" s="39"/>
      <x:c r="FD24" s="39"/>
      <x:c r="FE24" s="39"/>
      <x:c r="FF24" s="39"/>
      <x:c r="FG24" s="39"/>
      <x:c r="FH24" s="39"/>
      <x:c r="FI24" s="39"/>
      <x:c r="FJ24" s="39"/>
      <x:c r="FK24" s="39"/>
      <x:c r="FL24" s="39"/>
      <x:c r="FM24" s="39"/>
      <x:c r="FN24" s="39"/>
      <x:c r="FO24" s="39"/>
      <x:c r="FP24" s="39"/>
      <x:c r="FQ24" s="39"/>
      <x:c r="FR24" s="39"/>
      <x:c r="FS24" s="39"/>
      <x:c r="FT24" s="39"/>
      <x:c r="FU24" s="39"/>
      <x:c r="FV24" s="39"/>
      <x:c r="FW24" s="39"/>
      <x:c r="FX24" s="39"/>
      <x:c r="FY24" s="39"/>
      <x:c r="FZ24" s="39"/>
      <x:c r="GA24" s="39"/>
      <x:c r="GB24" s="39"/>
      <x:c r="GC24" s="39"/>
      <x:c r="GD24" s="39"/>
      <x:c r="GE24" s="39"/>
      <x:c r="GF24" s="39"/>
      <x:c r="GG24" s="39"/>
      <x:c r="GH24" s="39"/>
      <x:c r="GI24" s="39"/>
      <x:c r="GJ24" s="39"/>
      <x:c r="GK24" s="39"/>
      <x:c r="GL24" s="39"/>
      <x:c r="GM24" s="39"/>
      <x:c r="GN24" s="39"/>
      <x:c r="GO24" s="39"/>
      <x:c r="GP24" s="39"/>
      <x:c r="GQ24" s="39"/>
      <x:c r="GR24" s="39"/>
      <x:c r="GS24" s="39"/>
      <x:c r="GT24" s="39"/>
      <x:c r="GU24" s="39"/>
      <x:c r="GV24" s="39"/>
      <x:c r="GW24" s="39"/>
      <x:c r="GX24" s="39"/>
      <x:c r="GY24" s="39"/>
      <x:c r="GZ24" s="39"/>
      <x:c r="HA24" s="39"/>
      <x:c r="HB24" s="39"/>
      <x:c r="HC24" s="39"/>
      <x:c r="HD24" s="39"/>
      <x:c r="HE24" s="39"/>
      <x:c r="HF24" s="39"/>
      <x:c r="HG24" s="39"/>
      <x:c r="HH24" s="39"/>
      <x:c r="HI24" s="39"/>
      <x:c r="HJ24" s="39"/>
      <x:c r="HK24" s="39"/>
      <x:c r="HL24" s="39"/>
      <x:c r="HM24" s="39"/>
      <x:c r="HN24" s="39"/>
      <x:c r="HO24" s="39"/>
      <x:c r="HP24" s="39"/>
      <x:c r="HQ24" s="39"/>
      <x:c r="HR24" s="39"/>
      <x:c r="HS24" s="39"/>
      <x:c r="HT24" s="39"/>
      <x:c r="HU24" s="39"/>
      <x:c r="HV24" s="39"/>
      <x:c r="HW24" s="39"/>
      <x:c r="HX24" s="39"/>
      <x:c r="HY24" s="39"/>
      <x:c r="XEV24"/>
      <x:c r="XEW24"/>
      <x:c r="XEX24"/>
      <x:c r="XEY24"/>
      <x:c r="XEZ24"/>
      <x:c r="XFA24"/>
      <x:c r="XFB24"/>
      <x:c r="XFC24"/>
      <x:c r="XFD24"/>
    </x:row>
    <x:row r="25" spans="1:5" ht="24.949999999999999" customHeight="1">
      <x:c r="A25" s="76" t="s">
        <x:v>26</x:v>
      </x:c>
      <x:c r="B25" s="81" t="s">
        <x:v>301</x:v>
      </x:c>
      <x:c r="C25" s="80">
        <x:v>2000000</x:v>
      </x:c>
      <x:c r="D25" s="77"/>
      <x:c r="E25" s="79"/>
    </x:row>
    <x:row r="26" spans="1:5" ht="24.949999999999999" customHeight="1">
      <x:c r="A26" s="267" t="s">
        <x:v>202</x:v>
      </x:c>
      <x:c r="B26" s="267"/>
      <x:c r="C26" s="78">
        <x:f>SUM(C16:C25)</x:f>
        <x:v>28314000</x:v>
      </x:c>
      <x:c r="D26" s="77"/>
      <x:c r="E26" s="76"/>
    </x:row>
    <x:row r="27" spans="1:5" s="37" customFormat="1" ht="24.949999999999999" customHeight="1">
      <x:c r="A27" s="266" t="s">
        <x:v>63</x:v>
      </x:c>
      <x:c r="B27" s="266"/>
      <x:c r="C27" s="75">
        <x:f>C11+C26</x:f>
        <x:v>127780350</x:v>
      </x:c>
      <x:c r="D27" s="74"/>
      <x:c r="E27" s="73"/>
    </x:row>
    <x:row r="28" spans="1:3" ht="24.949999999999999" customHeight="1">
      <x:c r="A28" s="265" t="s">
        <x:v>84</x:v>
      </x:c>
      <x:c r="B28" s="265"/>
      <x:c r="C28" s="265"/>
    </x:row>
  </x:sheetData>
  <x:mergeCells count="7">
    <x:mergeCell ref="A1:E1"/>
    <x:mergeCell ref="E4:E5"/>
    <x:mergeCell ref="A28:C28"/>
    <x:mergeCell ref="A13:E13"/>
    <x:mergeCell ref="A27:B27"/>
    <x:mergeCell ref="A26:B26"/>
    <x:mergeCell ref="A11:B11"/>
  </x:mergeCells>
  <x:printOptions horizontalCentered="1" verticalCentered="1" headings="0" gridLines="0" gridLinesSet="1"/>
  <x:pageMargins left="0.70805555582046509" right="0.70805555582046509" top="0.74750000238418579" bottom="0.74750000238418579" header="0.31402778625488281" footer="0.31402778625488281"/>
  <x:pageSetup paperSize="9" scale="80" firstPageNumber="1" fitToWidth="1" fitToHeight="1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B1:I15"/>
  <x:sheetViews>
    <x:sheetView topLeftCell="A1" zoomScaleNormal="100" workbookViewId="0">
      <x:selection activeCell="G11" activeCellId="0" sqref="G11:G11"/>
    </x:sheetView>
  </x:sheetViews>
  <x:sheetFormatPr defaultColWidth="8.88671875" defaultRowHeight="13.35"/>
  <x:cols>
    <x:col min="1" max="1" width="6.25" style="31" customWidth="1"/>
    <x:col min="2" max="2" width="15.5" style="39" customWidth="1"/>
    <x:col min="3" max="3" width="17.75" style="40" customWidth="1"/>
    <x:col min="4" max="4" width="13.625" style="40" customWidth="1"/>
    <x:col min="5" max="5" width="10" style="39" customWidth="1"/>
    <x:col min="6" max="6" width="5.25" style="39" bestFit="1" customWidth="1"/>
    <x:col min="7" max="7" width="16.875" style="39" customWidth="1"/>
    <x:col min="8" max="8" width="27.25" style="39" customWidth="1"/>
    <x:col min="9" max="9" width="11.75" style="39" customWidth="1"/>
    <x:col min="10" max="256" width="10" style="39" customWidth="1"/>
    <x:col min="257" max="16384" width="9" style="31"/>
  </x:cols>
  <x:sheetData>
    <x:row r="1" spans="2:9" ht="29.25" customHeight="1">
      <x:c r="B1" s="269" t="s">
        <x:v>79</x:v>
      </x:c>
      <x:c r="C1" s="269"/>
      <x:c r="D1" s="269"/>
      <x:c r="E1" s="269"/>
      <x:c r="F1" s="269"/>
      <x:c r="G1" s="269"/>
      <x:c r="H1" s="269"/>
      <x:c r="I1" s="269"/>
    </x:row>
    <x:row r="2" spans="2:9" ht="27.75" customHeight="1">
      <x:c r="B2" s="71" t="s">
        <x:v>253</x:v>
      </x:c>
      <x:c r="C2" s="31"/>
      <x:c r="D2" s="68"/>
      <x:c r="E2" s="70"/>
      <x:c r="F2" s="69"/>
      <x:c r="G2" s="68"/>
      <x:c r="H2" s="67"/>
      <x:c r="I2" s="66" t="s">
        <x:v>153</x:v>
      </x:c>
    </x:row>
    <x:row r="3" spans="2:9" ht="27" customHeight="1">
      <x:c r="B3" s="276" t="s">
        <x:v>65</x:v>
      </x:c>
      <x:c r="C3" s="276"/>
      <x:c r="D3" s="63" t="s">
        <x:v>196</x:v>
      </x:c>
      <x:c r="E3" s="65" t="s">
        <x:v>21</x:v>
      </x:c>
      <x:c r="F3" s="64" t="s">
        <x:v>22</x:v>
      </x:c>
      <x:c r="G3" s="63" t="s">
        <x:v>199</x:v>
      </x:c>
      <x:c r="H3" s="62" t="s">
        <x:v>28</x:v>
      </x:c>
      <x:c r="I3" s="62" t="s">
        <x:v>204</x:v>
      </x:c>
    </x:row>
    <x:row r="4" spans="2:9" ht="27" customHeight="1">
      <x:c r="B4" s="277" t="s">
        <x:v>81</x:v>
      </x:c>
      <x:c r="C4" s="60" t="s">
        <x:v>250</x:v>
      </x:c>
      <x:c r="D4" s="59">
        <x:v>197514</x:v>
      </x:c>
      <x:c r="E4" s="58" t="s">
        <x:v>192</x:v>
      </x:c>
      <x:c r="F4" s="57">
        <x:v>65</x:v>
      </x:c>
      <x:c r="G4" s="52">
        <x:f>D4*F4*12</x:f>
        <x:v>154060920</x:v>
      </x:c>
      <x:c r="H4" s="61" t="s">
        <x:v>295</x:v>
      </x:c>
      <x:c r="I4" s="274" t="s">
        <x:v>131</x:v>
      </x:c>
    </x:row>
    <x:row r="5" spans="2:9" ht="27" customHeight="1">
      <x:c r="B5" s="278"/>
      <x:c r="C5" s="60" t="s">
        <x:v>62</x:v>
      </x:c>
      <x:c r="D5" s="59">
        <x:v>20356</x:v>
      </x:c>
      <x:c r="E5" s="58" t="s">
        <x:v>192</x:v>
      </x:c>
      <x:c r="F5" s="57">
        <x:v>65</x:v>
      </x:c>
      <x:c r="G5" s="52">
        <x:f>D5*F5*12</x:f>
        <x:v>15877680</x:v>
      </x:c>
      <x:c r="H5" s="61" t="s">
        <x:v>232</x:v>
      </x:c>
      <x:c r="I5" s="275"/>
    </x:row>
    <x:row r="6" spans="2:9" ht="27" customHeight="1">
      <x:c r="B6" s="278"/>
      <x:c r="C6" s="60" t="s">
        <x:v>179</x:v>
      </x:c>
      <x:c r="D6" s="59">
        <x:v>1980</x:v>
      </x:c>
      <x:c r="E6" s="58" t="s">
        <x:v>192</x:v>
      </x:c>
      <x:c r="F6" s="57">
        <x:v>65</x:v>
      </x:c>
      <x:c r="G6" s="52">
        <x:f>D6*F6*12</x:f>
        <x:v>1544400</x:v>
      </x:c>
      <x:c r="H6" s="61" t="s">
        <x:v>235</x:v>
      </x:c>
      <x:c r="I6" s="275"/>
    </x:row>
    <x:row r="7" spans="2:9" ht="27" customHeight="1">
      <x:c r="B7" s="272" t="s">
        <x:v>216</x:v>
      </x:c>
      <x:c r="C7" s="272"/>
      <x:c r="D7" s="147">
        <x:f>SUM(D4:D6)</x:f>
        <x:v>219850</x:v>
      </x:c>
      <x:c r="E7" s="49" t="s">
        <x:v>192</x:v>
      </x:c>
      <x:c r="F7" s="48"/>
      <x:c r="G7" s="47">
        <x:f>SUM(G4:G6)</x:f>
        <x:v>171483000</x:v>
      </x:c>
      <x:c r="H7" s="148" t="s">
        <x:v>291</x:v>
      </x:c>
      <x:c r="I7" s="275"/>
    </x:row>
    <x:row r="8" spans="2:9" ht="25.5" customHeight="1">
      <x:c r="B8" s="270" t="s">
        <x:v>180</x:v>
      </x:c>
      <x:c r="C8" s="270"/>
      <x:c r="D8" s="193">
        <x:v>30782</x:v>
      </x:c>
      <x:c r="E8" s="54" t="s">
        <x:v>50</x:v>
      </x:c>
      <x:c r="F8" s="53">
        <x:v>65</x:v>
      </x:c>
      <x:c r="G8" s="52">
        <x:f>D8*F8</x:f>
        <x:v>2000830</x:v>
      </x:c>
      <x:c r="H8" s="51" t="s">
        <x:v>296</x:v>
      </x:c>
      <x:c r="I8" s="56"/>
    </x:row>
    <x:row r="9" spans="2:9" ht="25.5" customHeight="1">
      <x:c r="B9" s="271" t="s">
        <x:v>90</x:v>
      </x:c>
      <x:c r="C9" s="271"/>
      <x:c r="D9" s="55">
        <x:v>35000</x:v>
      </x:c>
      <x:c r="E9" s="54" t="s">
        <x:v>219</x:v>
      </x:c>
      <x:c r="F9" s="53">
        <x:v>65</x:v>
      </x:c>
      <x:c r="G9" s="52">
        <x:f>D9*F9*2</x:f>
        <x:v>4550000</x:v>
      </x:c>
      <x:c r="H9" s="51" t="s">
        <x:v>306</x:v>
      </x:c>
      <x:c r="I9" s="45"/>
    </x:row>
    <x:row r="10" spans="2:9" ht="26.25" customHeight="1">
      <x:c r="B10" s="272" t="s">
        <x:v>216</x:v>
      </x:c>
      <x:c r="C10" s="272"/>
      <x:c r="D10" s="50"/>
      <x:c r="E10" s="49"/>
      <x:c r="F10" s="48"/>
      <x:c r="G10" s="47">
        <x:f>SUM(G8:G9)</x:f>
        <x:v>6550830</x:v>
      </x:c>
      <x:c r="H10" s="46"/>
      <x:c r="I10" s="45"/>
    </x:row>
    <x:row r="11" spans="2:9" ht="26.25" customHeight="1">
      <x:c r="B11" s="273" t="s">
        <x:v>240</x:v>
      </x:c>
      <x:c r="C11" s="273"/>
      <x:c r="D11" s="273"/>
      <x:c r="E11" s="273"/>
      <x:c r="F11" s="273"/>
      <x:c r="G11" s="44">
        <x:f>G7+G10</x:f>
        <x:v>178033830</x:v>
      </x:c>
      <x:c r="H11" s="43"/>
      <x:c r="I11" s="42"/>
    </x:row>
    <x:row r="12" spans="2:9" ht="30" customHeight="1">
      <x:c r="B12" s="265" t="s">
        <x:v>229</x:v>
      </x:c>
      <x:c r="C12" s="265"/>
      <x:c r="D12" s="265"/>
      <x:c r="E12" s="265"/>
      <x:c r="F12" s="265"/>
      <x:c r="G12" s="265"/>
      <x:c r="H12" s="265"/>
      <x:c r="I12" s="265"/>
    </x:row>
    <x:row r="15" spans="7:7">
      <x:c r="G15" s="41"/>
    </x:row>
  </x:sheetData>
  <x:mergeCells count="10">
    <x:mergeCell ref="B12:I12"/>
    <x:mergeCell ref="B1:I1"/>
    <x:mergeCell ref="B8:C8"/>
    <x:mergeCell ref="B9:C9"/>
    <x:mergeCell ref="B10:C10"/>
    <x:mergeCell ref="B11:F11"/>
    <x:mergeCell ref="I4:I7"/>
    <x:mergeCell ref="B3:C3"/>
    <x:mergeCell ref="B7:C7"/>
    <x:mergeCell ref="B4:B6"/>
  </x:mergeCells>
  <x:printOptions horizontalCentered="1" verticalCentered="1" headings="0" gridLines="0" gridLinesSet="1"/>
  <x:pageMargins left="0.23555555939674377" right="0.23555555939674377" top="0.74750000238418579" bottom="0.74750000238418579" header="0.31402778625488281" footer="0.31402778625488281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A1"/>
  <x:sheetViews>
    <x:sheetView topLeftCell="A1" zoomScaleNormal="100" workbookViewId="0">
      <x:selection activeCell="J11" activeCellId="0" sqref="J11:J11"/>
    </x:sheetView>
  </x:sheetViews>
  <x:sheetFormatPr defaultColWidth="8.8867187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2014</ep:Application>
  <ep:TitlesOfParts>
    <vt:vector size="8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Sheet11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Administrator</cp:lastModifiedBy>
  <cp:revision>107</cp:revision>
  <cp:lastPrinted>2016-02-12T02:37:42.190</cp:lastPrinted>
  <dcterms:created xsi:type="dcterms:W3CDTF">2013-12-12T01:03:00.000</dcterms:created>
  <dcterms:modified xsi:type="dcterms:W3CDTF">2016-02-12T02:37:56.212</dcterms:modified>
</cp:coreProperties>
</file>