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240" windowHeight="12210" activeTab="4"/>
  </bookViews>
  <sheets>
    <sheet name="세입부" sheetId="1" r:id="rId1"/>
    <sheet name="세출부" sheetId="2" r:id="rId2"/>
    <sheet name="급여산출기초1" sheetId="3" r:id="rId3"/>
    <sheet name="사회보험" sheetId="4" r:id="rId4"/>
    <sheet name="임직원보수일람표1" sheetId="5" r:id="rId5"/>
    <sheet name="운영비" sheetId="6" r:id="rId6"/>
    <sheet name="생계비" sheetId="7" r:id="rId7"/>
    <sheet name="Sheet11" sheetId="8" r:id="rId8"/>
  </sheets>
  <definedNames>
    <definedName name="_xlnm.Consolidate_Area" localSheetId="1">세출부!$1:$5</definedName>
    <definedName name="_xlnm.Print_Titles" localSheetId="1">세출부!$1:$5</definedName>
  </definedNames>
  <calcPr calcId="144525"/>
</workbook>
</file>

<file path=xl/calcChain.xml><?xml version="1.0" encoding="utf-8"?>
<calcChain xmlns="http://schemas.openxmlformats.org/spreadsheetml/2006/main">
  <c r="G8" i="2" l="1"/>
  <c r="G9" i="2"/>
  <c r="G10" i="2"/>
  <c r="G12" i="2"/>
  <c r="G13" i="2"/>
  <c r="G23" i="2"/>
  <c r="G24" i="2"/>
  <c r="G25" i="2"/>
  <c r="G26" i="2"/>
  <c r="G27" i="2"/>
  <c r="G28" i="2"/>
  <c r="G29" i="2"/>
  <c r="G30" i="2"/>
  <c r="G31" i="2"/>
  <c r="G32" i="2"/>
  <c r="G33" i="2"/>
  <c r="G35" i="2"/>
  <c r="G36" i="2"/>
  <c r="G37" i="2"/>
  <c r="G38" i="2"/>
  <c r="G40" i="2"/>
  <c r="G41" i="2"/>
  <c r="G46" i="2"/>
  <c r="G54" i="2"/>
  <c r="G61" i="2"/>
  <c r="G7" i="1"/>
  <c r="G8" i="1"/>
  <c r="G9" i="1"/>
  <c r="G10" i="1"/>
  <c r="G11" i="1"/>
  <c r="G16" i="1"/>
  <c r="G17" i="1"/>
  <c r="G18" i="1"/>
  <c r="G19" i="1"/>
  <c r="G23" i="1"/>
  <c r="G24" i="1"/>
  <c r="G6" i="2" l="1"/>
  <c r="F22" i="2"/>
  <c r="F21" i="2"/>
  <c r="F20" i="2"/>
  <c r="F15" i="2"/>
  <c r="D21" i="1"/>
  <c r="D20" i="1"/>
  <c r="D17" i="1"/>
  <c r="D16" i="1" s="1"/>
  <c r="D13" i="1"/>
  <c r="D12" i="1"/>
  <c r="D8" i="1"/>
  <c r="D7" i="1" s="1"/>
  <c r="F54" i="2"/>
  <c r="F52" i="2"/>
  <c r="F48" i="2"/>
  <c r="F47" i="2"/>
  <c r="F45" i="2"/>
  <c r="F10" i="2"/>
  <c r="D59" i="2"/>
  <c r="D58" i="2" s="1"/>
  <c r="D56" i="2"/>
  <c r="D55" i="2" s="1"/>
  <c r="D45" i="2"/>
  <c r="D36" i="2"/>
  <c r="D30" i="2"/>
  <c r="D29" i="2" s="1"/>
  <c r="D25" i="2"/>
  <c r="D24" i="2"/>
  <c r="D17" i="2"/>
  <c r="D14" i="2"/>
  <c r="D8" i="2"/>
  <c r="D7" i="2" s="1"/>
  <c r="D6" i="1" l="1"/>
  <c r="D6" i="2"/>
  <c r="N20" i="4" l="1"/>
  <c r="G20" i="3"/>
  <c r="F25" i="1" l="1"/>
  <c r="F60" i="2"/>
  <c r="F50" i="2"/>
  <c r="F44" i="2"/>
  <c r="F43" i="2"/>
  <c r="F28" i="2"/>
  <c r="F18" i="2"/>
  <c r="F11" i="2"/>
  <c r="F34" i="2" l="1"/>
  <c r="J13" i="8" l="1"/>
  <c r="I13" i="8"/>
  <c r="E59" i="2"/>
  <c r="F59" i="2" s="1"/>
  <c r="E14" i="2"/>
  <c r="K13" i="8" l="1"/>
  <c r="E13" i="8"/>
  <c r="F13" i="8"/>
  <c r="D13" i="8"/>
  <c r="E20" i="1" l="1"/>
  <c r="K8" i="3" l="1"/>
  <c r="J17" i="3"/>
  <c r="J16" i="3"/>
  <c r="J14" i="3"/>
  <c r="J10" i="3"/>
  <c r="J8" i="3"/>
  <c r="J7" i="3"/>
  <c r="J6" i="3"/>
  <c r="I8" i="3"/>
  <c r="G17" i="3"/>
  <c r="G16" i="3"/>
  <c r="G15" i="3"/>
  <c r="G14" i="3"/>
  <c r="G13" i="3"/>
  <c r="G12" i="3"/>
  <c r="G11" i="3"/>
  <c r="G10" i="3"/>
  <c r="G9" i="3"/>
  <c r="G8" i="3"/>
  <c r="G7" i="3"/>
  <c r="G6" i="3"/>
  <c r="F17" i="3"/>
  <c r="F16" i="3"/>
  <c r="F15" i="3"/>
  <c r="F14" i="3"/>
  <c r="F13" i="3"/>
  <c r="F12" i="3"/>
  <c r="F11" i="3"/>
  <c r="F10" i="3"/>
  <c r="F9" i="3"/>
  <c r="F8" i="3"/>
  <c r="F7" i="3"/>
  <c r="F6" i="3"/>
  <c r="G7" i="5"/>
  <c r="J18" i="4"/>
  <c r="J17" i="4"/>
  <c r="J15" i="4"/>
  <c r="J11" i="4"/>
  <c r="J9" i="4"/>
  <c r="J8" i="4"/>
  <c r="J7" i="4"/>
  <c r="F18" i="4"/>
  <c r="F17" i="4"/>
  <c r="F16" i="4"/>
  <c r="F15" i="4"/>
  <c r="F14" i="4"/>
  <c r="F13" i="4"/>
  <c r="F12" i="4"/>
  <c r="F11" i="4"/>
  <c r="F10" i="4"/>
  <c r="F9" i="4"/>
  <c r="F8" i="4"/>
  <c r="F7" i="4"/>
  <c r="F15" i="5"/>
  <c r="I15" i="5" s="1"/>
  <c r="J15" i="5" s="1"/>
  <c r="G15" i="5"/>
  <c r="H16" i="5"/>
  <c r="H15" i="5"/>
  <c r="H13" i="5"/>
  <c r="H7" i="5"/>
  <c r="H6" i="5"/>
  <c r="F7" i="5"/>
  <c r="I7" i="5" s="1"/>
  <c r="J7" i="5" l="1"/>
  <c r="K7" i="5" s="1"/>
  <c r="K15" i="5"/>
  <c r="L15" i="5" l="1"/>
  <c r="M15" i="5" s="1"/>
  <c r="L7" i="5"/>
  <c r="M7" i="5" s="1"/>
  <c r="E21" i="1" l="1"/>
  <c r="H9" i="5" l="1"/>
  <c r="H5" i="5"/>
  <c r="E45" i="2" l="1"/>
  <c r="F39" i="2" l="1"/>
  <c r="G10" i="7" l="1"/>
  <c r="D7" i="7"/>
  <c r="G7" i="7"/>
  <c r="C25" i="6"/>
  <c r="C8" i="6"/>
  <c r="G16" i="5"/>
  <c r="F16" i="5"/>
  <c r="G14" i="5"/>
  <c r="F14" i="5"/>
  <c r="I14" i="5" s="1"/>
  <c r="G13" i="5"/>
  <c r="F13" i="5"/>
  <c r="I13" i="5" s="1"/>
  <c r="G12" i="5"/>
  <c r="F12" i="5"/>
  <c r="I12" i="5" s="1"/>
  <c r="G11" i="5"/>
  <c r="F11" i="5"/>
  <c r="I11" i="5" s="1"/>
  <c r="J11" i="5" s="1"/>
  <c r="G10" i="5"/>
  <c r="F10" i="5"/>
  <c r="I10" i="5" s="1"/>
  <c r="G9" i="5"/>
  <c r="F9" i="5"/>
  <c r="I9" i="5" s="1"/>
  <c r="G8" i="5"/>
  <c r="F8" i="5"/>
  <c r="I8" i="5" s="1"/>
  <c r="G6" i="5"/>
  <c r="F6" i="5"/>
  <c r="I6" i="5" s="1"/>
  <c r="H4" i="5"/>
  <c r="G5" i="5"/>
  <c r="J5" i="5" s="1"/>
  <c r="F5" i="5"/>
  <c r="E4" i="5"/>
  <c r="G18" i="4"/>
  <c r="G17" i="4"/>
  <c r="G16" i="4"/>
  <c r="I16" i="4"/>
  <c r="G15" i="4"/>
  <c r="I15" i="4"/>
  <c r="G14" i="4"/>
  <c r="G13" i="4"/>
  <c r="I13" i="4"/>
  <c r="G12" i="4"/>
  <c r="G11" i="4"/>
  <c r="I11" i="4"/>
  <c r="G10" i="4"/>
  <c r="I10" i="4"/>
  <c r="G9" i="4"/>
  <c r="G8" i="4"/>
  <c r="G7" i="4"/>
  <c r="J6" i="4"/>
  <c r="H6" i="4"/>
  <c r="E6" i="4"/>
  <c r="L17" i="3"/>
  <c r="P17" i="3" s="1"/>
  <c r="L16" i="3"/>
  <c r="P16" i="3" s="1"/>
  <c r="L15" i="3"/>
  <c r="P15" i="3" s="1"/>
  <c r="I15" i="3"/>
  <c r="L14" i="3"/>
  <c r="P14" i="3" s="1"/>
  <c r="I14" i="3"/>
  <c r="L13" i="3"/>
  <c r="P13" i="3" s="1"/>
  <c r="L12" i="3"/>
  <c r="Q12" i="3" s="1"/>
  <c r="I12" i="3"/>
  <c r="L11" i="3"/>
  <c r="P11" i="3" s="1"/>
  <c r="L10" i="3"/>
  <c r="P10" i="3" s="1"/>
  <c r="L9" i="3"/>
  <c r="Q9" i="3" s="1"/>
  <c r="L7" i="3"/>
  <c r="Q7" i="3" s="1"/>
  <c r="L6" i="3"/>
  <c r="P6" i="3" s="1"/>
  <c r="P5" i="3" s="1"/>
  <c r="J5" i="3"/>
  <c r="H5" i="3"/>
  <c r="E5" i="3"/>
  <c r="E58" i="2"/>
  <c r="F58" i="2" s="1"/>
  <c r="E56" i="2"/>
  <c r="F42" i="2"/>
  <c r="E36" i="2"/>
  <c r="E30" i="2"/>
  <c r="E25" i="2"/>
  <c r="E24" i="2"/>
  <c r="E17" i="2"/>
  <c r="E8" i="2"/>
  <c r="E24" i="1"/>
  <c r="E23" i="1"/>
  <c r="E17" i="1"/>
  <c r="E13" i="1"/>
  <c r="E12" i="1"/>
  <c r="E8" i="1"/>
  <c r="E16" i="1" l="1"/>
  <c r="M10" i="3"/>
  <c r="N10" i="3" s="1"/>
  <c r="Q10" i="3"/>
  <c r="M6" i="3"/>
  <c r="S6" i="3" s="1"/>
  <c r="O15" i="3"/>
  <c r="O6" i="3"/>
  <c r="O5" i="3" s="1"/>
  <c r="O10" i="3"/>
  <c r="M14" i="3"/>
  <c r="S14" i="3" s="1"/>
  <c r="U14" i="3" s="1"/>
  <c r="Q15" i="3"/>
  <c r="M17" i="3"/>
  <c r="S17" i="3" s="1"/>
  <c r="U17" i="3" s="1"/>
  <c r="L5" i="3"/>
  <c r="Q6" i="3"/>
  <c r="Q5" i="3" s="1"/>
  <c r="O14" i="3"/>
  <c r="O17" i="3"/>
  <c r="S10" i="3"/>
  <c r="U10" i="3" s="1"/>
  <c r="Q14" i="3"/>
  <c r="M15" i="3"/>
  <c r="Q17" i="3"/>
  <c r="K5" i="5"/>
  <c r="J8" i="5"/>
  <c r="J9" i="5"/>
  <c r="E55" i="2"/>
  <c r="G6" i="4"/>
  <c r="J12" i="5"/>
  <c r="K12" i="5" s="1"/>
  <c r="J14" i="5"/>
  <c r="K14" i="5" s="1"/>
  <c r="I16" i="5"/>
  <c r="J16" i="5" s="1"/>
  <c r="K16" i="5" s="1"/>
  <c r="F6" i="4"/>
  <c r="K7" i="4"/>
  <c r="R7" i="4" s="1"/>
  <c r="K13" i="4"/>
  <c r="R13" i="4" s="1"/>
  <c r="K10" i="4"/>
  <c r="L10" i="4" s="1"/>
  <c r="K11" i="4"/>
  <c r="R11" i="4" s="1"/>
  <c r="I17" i="4"/>
  <c r="K17" i="4" s="1"/>
  <c r="I18" i="4"/>
  <c r="K18" i="4" s="1"/>
  <c r="I12" i="4"/>
  <c r="K12" i="4" s="1"/>
  <c r="I17" i="3"/>
  <c r="K17" i="3" s="1"/>
  <c r="R17" i="3" s="1"/>
  <c r="K15" i="3"/>
  <c r="R15" i="3" s="1"/>
  <c r="K14" i="3"/>
  <c r="R14" i="3" s="1"/>
  <c r="K12" i="3"/>
  <c r="R12" i="3" s="1"/>
  <c r="I9" i="3"/>
  <c r="K9" i="3" s="1"/>
  <c r="R9" i="3" s="1"/>
  <c r="I7" i="3"/>
  <c r="K7" i="3" s="1"/>
  <c r="R7" i="3" s="1"/>
  <c r="G5" i="3"/>
  <c r="K6" i="3"/>
  <c r="R6" i="3" s="1"/>
  <c r="C26" i="6"/>
  <c r="G11" i="7"/>
  <c r="E29" i="2"/>
  <c r="E7" i="2"/>
  <c r="T17" i="3"/>
  <c r="T14" i="3"/>
  <c r="U6" i="3"/>
  <c r="U5" i="3" s="1"/>
  <c r="S5" i="3"/>
  <c r="T6" i="3"/>
  <c r="T5" i="3" s="1"/>
  <c r="N6" i="3"/>
  <c r="N5" i="3" s="1"/>
  <c r="O7" i="3"/>
  <c r="O9" i="3"/>
  <c r="T10" i="3"/>
  <c r="I11" i="3"/>
  <c r="K11" i="3" s="1"/>
  <c r="R11" i="3" s="1"/>
  <c r="M11" i="3"/>
  <c r="Q11" i="3"/>
  <c r="O12" i="3"/>
  <c r="M13" i="3"/>
  <c r="Q13" i="3"/>
  <c r="N14" i="3"/>
  <c r="I16" i="3"/>
  <c r="K16" i="3" s="1"/>
  <c r="R16" i="3" s="1"/>
  <c r="M16" i="3"/>
  <c r="Q16" i="3"/>
  <c r="N17" i="3"/>
  <c r="R10" i="4"/>
  <c r="L11" i="4"/>
  <c r="M5" i="3"/>
  <c r="P7" i="3"/>
  <c r="P9" i="3"/>
  <c r="I10" i="3"/>
  <c r="K10" i="3" s="1"/>
  <c r="R10" i="3" s="1"/>
  <c r="P12" i="3"/>
  <c r="I13" i="3"/>
  <c r="K13" i="3" s="1"/>
  <c r="R13" i="3" s="1"/>
  <c r="E7" i="1"/>
  <c r="F5" i="3"/>
  <c r="M7" i="3"/>
  <c r="M9" i="3"/>
  <c r="O11" i="3"/>
  <c r="M12" i="3"/>
  <c r="O13" i="3"/>
  <c r="O16" i="3"/>
  <c r="F4" i="5"/>
  <c r="K11" i="5"/>
  <c r="I8" i="4"/>
  <c r="K8" i="4" s="1"/>
  <c r="I9" i="4"/>
  <c r="K9" i="4" s="1"/>
  <c r="I14" i="4"/>
  <c r="K14" i="4" s="1"/>
  <c r="G4" i="5"/>
  <c r="J6" i="5"/>
  <c r="K6" i="5" s="1"/>
  <c r="K8" i="5"/>
  <c r="J10" i="5"/>
  <c r="K10" i="5" s="1"/>
  <c r="K15" i="4"/>
  <c r="K16" i="4"/>
  <c r="K9" i="5"/>
  <c r="J13" i="5"/>
  <c r="K13" i="5" s="1"/>
  <c r="N15" i="3" l="1"/>
  <c r="S15" i="3"/>
  <c r="L13" i="4"/>
  <c r="O13" i="4" s="1"/>
  <c r="I4" i="5"/>
  <c r="L14" i="5"/>
  <c r="M14" i="5" s="1"/>
  <c r="L5" i="5"/>
  <c r="M5" i="5" s="1"/>
  <c r="L7" i="4"/>
  <c r="O7" i="4" s="1"/>
  <c r="L16" i="5"/>
  <c r="M16" i="5" s="1"/>
  <c r="L18" i="4"/>
  <c r="Q18" i="4" s="1"/>
  <c r="R18" i="4"/>
  <c r="R12" i="4"/>
  <c r="L12" i="4"/>
  <c r="O12" i="4" s="1"/>
  <c r="L17" i="4"/>
  <c r="R17" i="4"/>
  <c r="I5" i="3"/>
  <c r="E6" i="2"/>
  <c r="L8" i="4"/>
  <c r="R8" i="4"/>
  <c r="K6" i="4"/>
  <c r="R9" i="4"/>
  <c r="L9" i="4"/>
  <c r="L13" i="5"/>
  <c r="M13" i="5" s="1"/>
  <c r="L10" i="5"/>
  <c r="M10" i="5" s="1"/>
  <c r="L6" i="5"/>
  <c r="M6" i="5" s="1"/>
  <c r="J4" i="5"/>
  <c r="R15" i="4"/>
  <c r="L15" i="4"/>
  <c r="R14" i="4"/>
  <c r="L14" i="4"/>
  <c r="I6" i="4"/>
  <c r="N12" i="3"/>
  <c r="S12" i="3"/>
  <c r="N7" i="3"/>
  <c r="S7" i="3"/>
  <c r="E6" i="1"/>
  <c r="Q11" i="4"/>
  <c r="M11" i="4"/>
  <c r="P11" i="4"/>
  <c r="O11" i="4"/>
  <c r="S16" i="3"/>
  <c r="N16" i="3"/>
  <c r="S11" i="3"/>
  <c r="N11" i="3"/>
  <c r="R5" i="3"/>
  <c r="L9" i="5"/>
  <c r="M9" i="5" s="1"/>
  <c r="L8" i="5"/>
  <c r="M8" i="5" s="1"/>
  <c r="S13" i="3"/>
  <c r="N13" i="3"/>
  <c r="L16" i="4"/>
  <c r="R16" i="4"/>
  <c r="L12" i="5"/>
  <c r="M12" i="5" s="1"/>
  <c r="L11" i="5"/>
  <c r="M11" i="5" s="1"/>
  <c r="Q7" i="4"/>
  <c r="M7" i="4"/>
  <c r="P7" i="4"/>
  <c r="P13" i="4"/>
  <c r="M13" i="4"/>
  <c r="Q13" i="4"/>
  <c r="N9" i="3"/>
  <c r="S9" i="3"/>
  <c r="Q10" i="4"/>
  <c r="M10" i="4"/>
  <c r="P10" i="4"/>
  <c r="O10" i="4"/>
  <c r="G6" i="1" l="1"/>
  <c r="U15" i="3"/>
  <c r="T15" i="3"/>
  <c r="P12" i="4"/>
  <c r="O18" i="4"/>
  <c r="K5" i="3"/>
  <c r="L6" i="4"/>
  <c r="M18" i="4"/>
  <c r="N18" i="4" s="1"/>
  <c r="P18" i="4"/>
  <c r="M12" i="4"/>
  <c r="N12" i="4" s="1"/>
  <c r="Q12" i="4"/>
  <c r="Q17" i="4"/>
  <c r="O17" i="4"/>
  <c r="M17" i="4"/>
  <c r="N17" i="4" s="1"/>
  <c r="P17" i="4"/>
  <c r="N10" i="4"/>
  <c r="S10" i="4" s="1"/>
  <c r="U9" i="3"/>
  <c r="T9" i="3"/>
  <c r="N7" i="4"/>
  <c r="S7" i="4" s="1"/>
  <c r="Q16" i="4"/>
  <c r="M16" i="4"/>
  <c r="P16" i="4"/>
  <c r="O16" i="4"/>
  <c r="T16" i="3"/>
  <c r="U16" i="3"/>
  <c r="O14" i="4"/>
  <c r="Q14" i="4"/>
  <c r="P14" i="4"/>
  <c r="M14" i="4"/>
  <c r="Q15" i="4"/>
  <c r="M15" i="4"/>
  <c r="P15" i="4"/>
  <c r="O15" i="4"/>
  <c r="L4" i="5"/>
  <c r="K4" i="5"/>
  <c r="U12" i="3"/>
  <c r="T12" i="3"/>
  <c r="O9" i="4"/>
  <c r="Q9" i="4"/>
  <c r="M9" i="4"/>
  <c r="P9" i="4"/>
  <c r="P8" i="4"/>
  <c r="O8" i="4"/>
  <c r="Q8" i="4"/>
  <c r="M8" i="4"/>
  <c r="T11" i="3"/>
  <c r="U11" i="3"/>
  <c r="R6" i="4"/>
  <c r="N13" i="4"/>
  <c r="S13" i="4" s="1"/>
  <c r="T13" i="3"/>
  <c r="U13" i="3"/>
  <c r="N11" i="4"/>
  <c r="S11" i="4" s="1"/>
  <c r="U7" i="3"/>
  <c r="T7" i="3"/>
  <c r="S18" i="4" l="1"/>
  <c r="O6" i="4"/>
  <c r="S12" i="4"/>
  <c r="Q6" i="4"/>
  <c r="S17" i="4"/>
  <c r="P6" i="4"/>
  <c r="M6" i="4"/>
  <c r="N15" i="4"/>
  <c r="S15" i="4" s="1"/>
  <c r="N14" i="4"/>
  <c r="S14" i="4" s="1"/>
  <c r="M4" i="5"/>
  <c r="N8" i="4"/>
  <c r="S8" i="4" s="1"/>
  <c r="N16" i="4"/>
  <c r="S16" i="4" s="1"/>
  <c r="N9" i="4"/>
  <c r="S9" i="4" s="1"/>
  <c r="N6" i="4" l="1"/>
  <c r="S6" i="4"/>
</calcChain>
</file>

<file path=xl/sharedStrings.xml><?xml version="1.0" encoding="utf-8"?>
<sst xmlns="http://schemas.openxmlformats.org/spreadsheetml/2006/main" count="442" uniqueCount="328">
  <si>
    <t>생 계 비
-생계비
-춘계부식/김장비
-월동대책비
-특별위로비</t>
  </si>
  <si>
    <t>주부식비
1식
2,177원
2,177*91식
월 1인당
198,023</t>
  </si>
  <si>
    <t>수용기관경비
-수용기관경비
-아동용돈
-하계수련비</t>
  </si>
  <si>
    <t>교통안전,재난대비,약물오남용
실종예방,성폭력예방</t>
  </si>
  <si>
    <t>주부식비통합
-피복비
-취사연료 포함</t>
  </si>
  <si>
    <t>퇴직금및
퇴직적립금</t>
  </si>
  <si>
    <t>정서지원
프로그램</t>
  </si>
  <si>
    <t>의무교육
프로그램</t>
  </si>
  <si>
    <t>문화체험
사업비</t>
  </si>
  <si>
    <t>프로그램
사업비</t>
  </si>
  <si>
    <t>비        교</t>
  </si>
  <si>
    <t>비         교</t>
  </si>
  <si>
    <t>합      계</t>
  </si>
  <si>
    <t>사 용 자 부 담</t>
  </si>
  <si>
    <t>바우처
프로그램</t>
  </si>
  <si>
    <t>기타예금
이자수입</t>
  </si>
  <si>
    <t>(단위 : 천원)</t>
  </si>
  <si>
    <t>산  출  기  초</t>
  </si>
  <si>
    <t>아동개인결연
프로그램</t>
  </si>
  <si>
    <t>사회보험
부담비용</t>
  </si>
  <si>
    <t>법인전입금
(후원금)</t>
  </si>
  <si>
    <t>학습보조비(중등)</t>
  </si>
  <si>
    <t>80,000/년1인당</t>
  </si>
  <si>
    <t>아동용돈(초등)</t>
  </si>
  <si>
    <t>89,237/월</t>
  </si>
  <si>
    <t>22,500/월1인당</t>
  </si>
  <si>
    <t>수용비및
수수료</t>
  </si>
  <si>
    <t>학습보조비(초등)</t>
  </si>
  <si>
    <t>춘계부식비/월동김장비</t>
  </si>
  <si>
    <t>121,700/월</t>
  </si>
  <si>
    <t>85,000/년1인당</t>
  </si>
  <si>
    <t>국민연금
(4.5%)</t>
  </si>
  <si>
    <t>24,000/월1인당</t>
  </si>
  <si>
    <t>24,000/년1인당</t>
  </si>
  <si>
    <t>산재보험
(0.7%)</t>
  </si>
  <si>
    <t>고용보험
(0.9%)</t>
  </si>
  <si>
    <t>14,270/년1인당</t>
  </si>
  <si>
    <t>특별위로비(설,추석)</t>
  </si>
  <si>
    <t>이월금</t>
  </si>
  <si>
    <t>교통비</t>
  </si>
  <si>
    <t>교육비</t>
  </si>
  <si>
    <t>잡지출</t>
  </si>
  <si>
    <t>전입금</t>
  </si>
  <si>
    <t>시설비</t>
  </si>
  <si>
    <t>목</t>
  </si>
  <si>
    <t>감</t>
  </si>
  <si>
    <t>잡수입</t>
  </si>
  <si>
    <t>사무비</t>
  </si>
  <si>
    <t>피복비</t>
  </si>
  <si>
    <t>지원금</t>
  </si>
  <si>
    <t>운영비</t>
  </si>
  <si>
    <t>증</t>
  </si>
  <si>
    <t>예비비</t>
  </si>
  <si>
    <t>소계</t>
  </si>
  <si>
    <t>인건비</t>
  </si>
  <si>
    <t>사업비</t>
  </si>
  <si>
    <t>공제액</t>
  </si>
  <si>
    <t>기준액</t>
  </si>
  <si>
    <t>김영순</t>
  </si>
  <si>
    <t>총급여</t>
  </si>
  <si>
    <t>연2회</t>
  </si>
  <si>
    <t>사무원</t>
  </si>
  <si>
    <t>관</t>
  </si>
  <si>
    <t>시간</t>
  </si>
  <si>
    <t>기본급</t>
  </si>
  <si>
    <t>윤기영</t>
  </si>
  <si>
    <t xml:space="preserve">항 </t>
  </si>
  <si>
    <t>계</t>
  </si>
  <si>
    <t>구 분</t>
  </si>
  <si>
    <t>합계</t>
  </si>
  <si>
    <t>윤지희</t>
  </si>
  <si>
    <t>급여계</t>
  </si>
  <si>
    <t>호봉</t>
  </si>
  <si>
    <t>성명</t>
  </si>
  <si>
    <t>직책</t>
  </si>
  <si>
    <t>월</t>
  </si>
  <si>
    <t>예산액</t>
  </si>
  <si>
    <t>합 계</t>
  </si>
  <si>
    <t>NO</t>
  </si>
  <si>
    <t>소 계</t>
  </si>
  <si>
    <t>연1회</t>
  </si>
  <si>
    <t>김문정</t>
  </si>
  <si>
    <t>김희련</t>
  </si>
  <si>
    <t>비 고</t>
  </si>
  <si>
    <t>성애원</t>
  </si>
  <si>
    <t>강명수</t>
  </si>
  <si>
    <t>3세미만 명*22,500원*12월</t>
  </si>
  <si>
    <t>여    비</t>
  </si>
  <si>
    <t>시도보조금</t>
  </si>
  <si>
    <t>연 료 비</t>
  </si>
  <si>
    <t>학용품비</t>
  </si>
  <si>
    <t>비지정후원금</t>
  </si>
  <si>
    <t xml:space="preserve">예 산 액 </t>
  </si>
  <si>
    <t>과     목</t>
  </si>
  <si>
    <t>(단위:천원)</t>
  </si>
  <si>
    <t>합    계</t>
  </si>
  <si>
    <t>전년도이월금</t>
  </si>
  <si>
    <t>예 산 액</t>
  </si>
  <si>
    <t>급    여</t>
  </si>
  <si>
    <t>학습지원비</t>
  </si>
  <si>
    <t>수학여행비</t>
  </si>
  <si>
    <t>기타운영비</t>
  </si>
  <si>
    <t xml:space="preserve">잡지출 </t>
  </si>
  <si>
    <t>기타후생경비</t>
  </si>
  <si>
    <t>치료재활사업비</t>
  </si>
  <si>
    <t>기타잡수입</t>
  </si>
  <si>
    <t>법인전입금</t>
  </si>
  <si>
    <t>산 출 기 초</t>
  </si>
  <si>
    <t>지정후원금</t>
  </si>
  <si>
    <t>차 량 비</t>
  </si>
  <si>
    <t>시설장비유지비</t>
  </si>
  <si>
    <t>공공요금</t>
  </si>
  <si>
    <t>교 통 비</t>
  </si>
  <si>
    <t>제세공과금</t>
  </si>
  <si>
    <t>세 입 부</t>
  </si>
  <si>
    <t>보조금수입</t>
  </si>
  <si>
    <t>업무추진비</t>
  </si>
  <si>
    <t>국고보조금</t>
  </si>
  <si>
    <t>세 출 부</t>
  </si>
  <si>
    <t>도서구입비</t>
  </si>
  <si>
    <t>제 수 당</t>
  </si>
  <si>
    <t>이미용비</t>
  </si>
  <si>
    <t>피 복 비</t>
  </si>
  <si>
    <t>재산조성비</t>
  </si>
  <si>
    <t>(단위:원)</t>
  </si>
  <si>
    <t>회 의 비</t>
  </si>
  <si>
    <t>의 료 비</t>
  </si>
  <si>
    <t>후원금수입</t>
  </si>
  <si>
    <t>자산취득비</t>
  </si>
  <si>
    <t>기타교육비</t>
  </si>
  <si>
    <t>기관운영비</t>
  </si>
  <si>
    <t>행사지원비</t>
  </si>
  <si>
    <t>기타보조금</t>
  </si>
  <si>
    <t>표준보수월액</t>
  </si>
  <si>
    <t>생활지도원7</t>
  </si>
  <si>
    <t>자립전담요원</t>
  </si>
  <si>
    <t>생활지도원1</t>
  </si>
  <si>
    <t>생활지도원2</t>
  </si>
  <si>
    <t>생활지도원8</t>
  </si>
  <si>
    <t>생활지도원4</t>
  </si>
  <si>
    <t>아동용돈(중)</t>
  </si>
  <si>
    <t>하계수련비</t>
  </si>
  <si>
    <t>영아위생대</t>
  </si>
  <si>
    <t>장기
요양보험</t>
  </si>
  <si>
    <t>환경개선비</t>
  </si>
  <si>
    <t>시간외수당</t>
  </si>
  <si>
    <t>퇴직적립금</t>
  </si>
  <si>
    <t>산재보험</t>
  </si>
  <si>
    <t>3세이상</t>
  </si>
  <si>
    <t>차감지급액</t>
  </si>
  <si>
    <t>명절휴가비</t>
  </si>
  <si>
    <t>지급회수</t>
  </si>
  <si>
    <t>국민연금</t>
  </si>
  <si>
    <t>합  계</t>
  </si>
  <si>
    <t>제수당계</t>
  </si>
  <si>
    <t>고용보험</t>
  </si>
  <si>
    <t>안전관리비</t>
  </si>
  <si>
    <t>성 애 원</t>
  </si>
  <si>
    <t>취사연료비</t>
  </si>
  <si>
    <t>기본급계</t>
  </si>
  <si>
    <t>가족수당</t>
  </si>
  <si>
    <t>계(C)</t>
  </si>
  <si>
    <t>예상
인원</t>
  </si>
  <si>
    <t>건강보험</t>
  </si>
  <si>
    <t>명절위로비</t>
  </si>
  <si>
    <t>지급기준</t>
  </si>
  <si>
    <t>월동대책비</t>
  </si>
  <si>
    <t>산출내역</t>
  </si>
  <si>
    <t>원  장</t>
  </si>
  <si>
    <t>3세미만</t>
  </si>
  <si>
    <t>주부식비</t>
  </si>
  <si>
    <t>생활지도원6</t>
  </si>
  <si>
    <t>표준보수액</t>
  </si>
  <si>
    <t>교 복 비</t>
  </si>
  <si>
    <t>4,570,000/3년마다</t>
  </si>
  <si>
    <t>명*89,237원*12월</t>
  </si>
  <si>
    <t>2,000,000/년1회</t>
  </si>
  <si>
    <t>퇴직적립금
(A/12)</t>
  </si>
  <si>
    <t>100,000/년1인당</t>
  </si>
  <si>
    <t>1,600/일1인당,240일</t>
  </si>
  <si>
    <t>건강보험
(3.06%)</t>
  </si>
  <si>
    <t>장기
요양보험
(6.55%)</t>
  </si>
  <si>
    <t>예체능
프로그램</t>
    <phoneticPr fontId="20" type="noConversion"/>
  </si>
  <si>
    <t>전년도</t>
    <phoneticPr fontId="20" type="noConversion"/>
  </si>
  <si>
    <t>당해년도</t>
    <phoneticPr fontId="20" type="noConversion"/>
  </si>
  <si>
    <t>2018년 종사자 사회보험 산출내역</t>
    <phoneticPr fontId="20" type="noConversion"/>
  </si>
  <si>
    <t>2018년 성애원(시설) 경상보조금 관리운영비 산출내역(국시비)</t>
    <phoneticPr fontId="20" type="noConversion"/>
  </si>
  <si>
    <t>2018년 성애원(시설) 관리운영비 산출내역(시비)</t>
    <phoneticPr fontId="20" type="noConversion"/>
  </si>
  <si>
    <t>18,000/월1인당</t>
    <phoneticPr fontId="20" type="noConversion"/>
  </si>
  <si>
    <t>전년도 준함</t>
    <phoneticPr fontId="20" type="noConversion"/>
  </si>
  <si>
    <t>한재범</t>
    <phoneticPr fontId="20" type="noConversion"/>
  </si>
  <si>
    <t>박지혜</t>
    <phoneticPr fontId="20" type="noConversion"/>
  </si>
  <si>
    <t>권선정</t>
    <phoneticPr fontId="20" type="noConversion"/>
  </si>
  <si>
    <t>노미아</t>
    <phoneticPr fontId="20" type="noConversion"/>
  </si>
  <si>
    <t>조숙</t>
    <phoneticPr fontId="20" type="noConversion"/>
  </si>
  <si>
    <t>김희현</t>
    <phoneticPr fontId="20" type="noConversion"/>
  </si>
  <si>
    <t>권미정</t>
    <phoneticPr fontId="20" type="noConversion"/>
  </si>
  <si>
    <t>현명길</t>
    <phoneticPr fontId="20" type="noConversion"/>
  </si>
  <si>
    <t>2018년 종사자 인건비 산출내역</t>
    <phoneticPr fontId="20" type="noConversion"/>
  </si>
  <si>
    <t>전년도</t>
    <phoneticPr fontId="20" type="noConversion"/>
  </si>
  <si>
    <t>당해년도</t>
    <phoneticPr fontId="20" type="noConversion"/>
  </si>
  <si>
    <t>* 2017년도 기초생활보장 지침 중 시설생계급여 등 지원기준</t>
    <phoneticPr fontId="20" type="noConversion"/>
  </si>
  <si>
    <t>연찬회 : 137,930*3인=413,790
사생대회 : 21,317.5*10인=213,715</t>
    <phoneticPr fontId="20" type="noConversion"/>
  </si>
  <si>
    <t>퇴직연금수수료</t>
    <phoneticPr fontId="20" type="noConversion"/>
  </si>
  <si>
    <t>치료기관 직접 지원으로 사업내용변경
진단검사비 300,000*2명 = 600,000
계                      600,000</t>
    <phoneticPr fontId="20" type="noConversion"/>
  </si>
  <si>
    <t>행동개선프로그램    30,000*10명=  300,000
치료프로그램         70,000*5명=  350,000
기타정서지원프로그램 71,600원*10명=716,000 
계                              1,366,000</t>
    <phoneticPr fontId="20" type="noConversion"/>
  </si>
  <si>
    <t>30명*121,700원*12월=43,812,000원</t>
    <phoneticPr fontId="20" type="noConversion"/>
  </si>
  <si>
    <t>30명기준</t>
    <phoneticPr fontId="20" type="noConversion"/>
  </si>
  <si>
    <t>30명*14,270원*년1회=428,100</t>
    <phoneticPr fontId="20" type="noConversion"/>
  </si>
  <si>
    <t>아동용돈(고)</t>
    <phoneticPr fontId="20" type="noConversion"/>
  </si>
  <si>
    <t>36,000/월1인당</t>
    <phoneticPr fontId="20" type="noConversion"/>
  </si>
  <si>
    <t>고등학생4명*36,000원*12월=1,728,000</t>
  </si>
  <si>
    <t>4명</t>
    <phoneticPr fontId="20" type="noConversion"/>
  </si>
  <si>
    <t>15명</t>
    <phoneticPr fontId="20" type="noConversion"/>
  </si>
  <si>
    <t>중학생15명*24,000원*12월=4,320,000원</t>
    <phoneticPr fontId="20" type="noConversion"/>
  </si>
  <si>
    <t>11명</t>
    <phoneticPr fontId="20" type="noConversion"/>
  </si>
  <si>
    <t>초등학생 11명*18,000원*12월=2,376,000원</t>
    <phoneticPr fontId="20" type="noConversion"/>
  </si>
  <si>
    <t>3세이상 30명*24,000원*년1회=720,000</t>
    <phoneticPr fontId="20" type="noConversion"/>
  </si>
  <si>
    <t>30명</t>
    <phoneticPr fontId="20" type="noConversion"/>
  </si>
  <si>
    <t>8명</t>
    <phoneticPr fontId="20" type="noConversion"/>
  </si>
  <si>
    <t>8명*1,600원*240일=3,074,000원</t>
    <phoneticPr fontId="20" type="noConversion"/>
  </si>
  <si>
    <t>초등6학년 5명*85,000원*년1회=510,000
중2학년   4명*120,000원=480,000</t>
    <phoneticPr fontId="20" type="noConversion"/>
  </si>
  <si>
    <t>9명</t>
    <phoneticPr fontId="20" type="noConversion"/>
  </si>
  <si>
    <t>학습보조비(고등)</t>
    <phoneticPr fontId="20" type="noConversion"/>
  </si>
  <si>
    <t>120,000/년1인당</t>
    <phoneticPr fontId="20" type="noConversion"/>
  </si>
  <si>
    <t>고등학생4명*120,000원*년1회=480,000원</t>
    <phoneticPr fontId="20" type="noConversion"/>
  </si>
  <si>
    <t>중학생 15명*100,000원*년1회=1,500,000원</t>
    <phoneticPr fontId="20" type="noConversion"/>
  </si>
  <si>
    <t>초등학생 11명*80,000원*년1회=880,000원</t>
    <phoneticPr fontId="20" type="noConversion"/>
  </si>
  <si>
    <t>198,023*30명*12개월=71,288,280</t>
    <phoneticPr fontId="20" type="noConversion"/>
  </si>
  <si>
    <t>20,130*30명*12개월=7,246,800</t>
    <phoneticPr fontId="20" type="noConversion"/>
  </si>
  <si>
    <t>2,240*30명*12개월=806,400</t>
    <phoneticPr fontId="20" type="noConversion"/>
  </si>
  <si>
    <t>220,393*30명*12개월=166,617,108</t>
    <phoneticPr fontId="20" type="noConversion"/>
  </si>
  <si>
    <t>30,855원*30명*1회=925,650</t>
    <phoneticPr fontId="20" type="noConversion"/>
  </si>
  <si>
    <t>35,400원*30명*2회=2,124,000</t>
    <phoneticPr fontId="20" type="noConversion"/>
  </si>
  <si>
    <t>2019년 임직원 보수일람표</t>
    <phoneticPr fontId="20" type="noConversion"/>
  </si>
  <si>
    <t>사무원</t>
    <phoneticPr fontId="20" type="noConversion"/>
  </si>
  <si>
    <t>최연아</t>
    <phoneticPr fontId="20" type="noConversion"/>
  </si>
  <si>
    <t>조유미</t>
    <phoneticPr fontId="20" type="noConversion"/>
  </si>
  <si>
    <t>생활지도원</t>
    <phoneticPr fontId="20" type="noConversion"/>
  </si>
  <si>
    <t>손소영</t>
    <phoneticPr fontId="20" type="noConversion"/>
  </si>
  <si>
    <t>김도윤</t>
    <phoneticPr fontId="20" type="noConversion"/>
  </si>
  <si>
    <t>조리원</t>
    <phoneticPr fontId="20" type="noConversion"/>
  </si>
  <si>
    <t>이명숙</t>
    <phoneticPr fontId="20" type="noConversion"/>
  </si>
  <si>
    <t>김***</t>
    <phoneticPr fontId="20" type="noConversion"/>
  </si>
  <si>
    <t>조리원</t>
    <phoneticPr fontId="20" type="noConversion"/>
  </si>
  <si>
    <t>생활지도원3</t>
  </si>
  <si>
    <t>생활지도원5</t>
  </si>
  <si>
    <t xml:space="preserve">2019년도 성애원(시설) 세입 세출예산(안) </t>
    <phoneticPr fontId="20" type="noConversion"/>
  </si>
  <si>
    <t>예비비</t>
    <phoneticPr fontId="20" type="noConversion"/>
  </si>
  <si>
    <t>반환금</t>
    <phoneticPr fontId="20" type="noConversion"/>
  </si>
  <si>
    <t>후원금 각종비품구입
300,000*12월=3,600,000원</t>
    <phoneticPr fontId="20" type="noConversion"/>
  </si>
  <si>
    <t>아동급식비  198,023*30명*12개월=71,288,280
종사자급식비 8명*100,000원*12월= 9,600,000
종사자급식비 4명*50,000원*12월 = 2,400,000
실습생급식비  5명*30,000*2회=       300,000
춘계부식,김장비14,270원*30명*1회=   428,100
월동대책비     30,855*30명*1회=    925,650
특별위로비     35,400*30명*2회=   2,124,000
후원금                           6,000,000
계                             93,066,030</t>
    <phoneticPr fontId="20" type="noConversion"/>
  </si>
  <si>
    <t>아동필요용품 8,000*30명*12월=   2,880,000
아동용돈 30명기준               8,424,000
중학생용돈(후원금)26,000*15명*12월=4,680,000
하계수련비        24,000*30명=    720,000
잡수입                            500,000
계                            17,204,000</t>
    <phoneticPr fontId="20" type="noConversion"/>
  </si>
  <si>
    <t>진료비 및 약제비    100,000*12월=1,200,000
입원비              500,000*2명=1,000,000
수술비(포경수술 등) 150,000*17명=2,550,000
약품구입            25,000*12월=  300,000
장애아동진단비      150,000*5명=   750,000
CT 및 MRI 촬영                    600,000
안경수선및제작비 50,000*4명*12월=2,400,000 
계                             8,800,000</t>
    <phoneticPr fontId="20" type="noConversion"/>
  </si>
  <si>
    <t>중학생학용품비 15명*27,050*년2회=811,500
학용품구입 3,000*30명*12월=    1,080,000
계                            1,891,500</t>
    <phoneticPr fontId="20" type="noConversion"/>
  </si>
  <si>
    <t>중학생부교재비 중15명*41,200*년1회=618,000
초등부교재비 15명*41,200*년1회=    618,000
학습보조비  중15명*100,000*년1회=1,500,000
           초15명*80,000*년1회= 1,200,000
기타도서구입비   100,000*4분기=   400,000
계                              4,336,000</t>
    <phoneticPr fontId="20" type="noConversion"/>
  </si>
  <si>
    <t>중1,2,3학년 1,600*240일*15명=5,760,000
교통비         20,000*15명=    300,000
계                           6,060,000</t>
    <phoneticPr fontId="20" type="noConversion"/>
  </si>
  <si>
    <t>눈높이         600,000*12월= 7,200,000
씽크빅         400,000*12월= 4,800,000
계                          12,000,000</t>
    <phoneticPr fontId="20" type="noConversion"/>
  </si>
  <si>
    <t>초등 수학여행비  85,000*5명=    425,000
중등 수학여행비 120,000*4명 =   480,000
중등 수련회비    50,000*15명*1회=750,000
계                              1,655,000</t>
    <phoneticPr fontId="20" type="noConversion"/>
  </si>
  <si>
    <t>피복비 20,130*30명*12월 = 7,246,800
후원금 20,000*30명*12월 = 7,200,000
계                       14,446,800</t>
    <phoneticPr fontId="20" type="noConversion"/>
  </si>
  <si>
    <t>교복비 300,000*15명*2회= 6,600,000</t>
    <phoneticPr fontId="20" type="noConversion"/>
  </si>
  <si>
    <t>개인결연금 30명 34,769,000</t>
    <phoneticPr fontId="20" type="noConversion"/>
  </si>
  <si>
    <t>연합회행사지원비             628,000
어린이날행사비 30명*10,000원=300,000
성탄파티       30명*10,000원=300,000
계                         1,280,000</t>
    <phoneticPr fontId="20" type="noConversion"/>
  </si>
  <si>
    <t>예산총괄표</t>
    <phoneticPr fontId="20" type="noConversion"/>
  </si>
  <si>
    <t>세입</t>
    <phoneticPr fontId="20" type="noConversion"/>
  </si>
  <si>
    <t>순번</t>
    <phoneticPr fontId="20" type="noConversion"/>
  </si>
  <si>
    <t xml:space="preserve">관 </t>
    <phoneticPr fontId="20" type="noConversion"/>
  </si>
  <si>
    <t>항</t>
    <phoneticPr fontId="20" type="noConversion"/>
  </si>
  <si>
    <t>전년도</t>
    <phoneticPr fontId="20" type="noConversion"/>
  </si>
  <si>
    <t>당해년도</t>
    <phoneticPr fontId="20" type="noConversion"/>
  </si>
  <si>
    <t>증감액</t>
    <phoneticPr fontId="20" type="noConversion"/>
  </si>
  <si>
    <t>세출</t>
    <phoneticPr fontId="20" type="noConversion"/>
  </si>
  <si>
    <t>관</t>
    <phoneticPr fontId="20" type="noConversion"/>
  </si>
  <si>
    <t>보조금수입</t>
    <phoneticPr fontId="20" type="noConversion"/>
  </si>
  <si>
    <t>후원금수입</t>
    <phoneticPr fontId="20" type="noConversion"/>
  </si>
  <si>
    <t>전입금</t>
    <phoneticPr fontId="20" type="noConversion"/>
  </si>
  <si>
    <t>잡수입</t>
    <phoneticPr fontId="20" type="noConversion"/>
  </si>
  <si>
    <t>이월금</t>
    <phoneticPr fontId="20" type="noConversion"/>
  </si>
  <si>
    <t>세입합계</t>
    <phoneticPr fontId="20" type="noConversion"/>
  </si>
  <si>
    <t>사무비</t>
    <phoneticPr fontId="20" type="noConversion"/>
  </si>
  <si>
    <t>인건비</t>
    <phoneticPr fontId="20" type="noConversion"/>
  </si>
  <si>
    <t>업무추진비</t>
    <phoneticPr fontId="20" type="noConversion"/>
  </si>
  <si>
    <t>운영비</t>
    <phoneticPr fontId="20" type="noConversion"/>
  </si>
  <si>
    <t>재산조성비</t>
    <phoneticPr fontId="20" type="noConversion"/>
  </si>
  <si>
    <t>사업비</t>
    <phoneticPr fontId="20" type="noConversion"/>
  </si>
  <si>
    <t>잡지출</t>
    <phoneticPr fontId="20" type="noConversion"/>
  </si>
  <si>
    <t>예비비 및 기타</t>
    <phoneticPr fontId="20" type="noConversion"/>
  </si>
  <si>
    <t>시설비</t>
    <phoneticPr fontId="20" type="noConversion"/>
  </si>
  <si>
    <t>교육비</t>
    <phoneticPr fontId="20" type="noConversion"/>
  </si>
  <si>
    <t>시설비     10,000,000(건물유지보수)</t>
    <phoneticPr fontId="20" type="noConversion"/>
  </si>
  <si>
    <t>건물유지비용  1,000,000*12월=12,000,000
전기안전관리비 88,000*12월=1,056,000                   소방안전관리비 143,000*12월=1,716,000
승강기안전관리비 99,000*12월=1,188,000  
장비유지비용 500,000*12월= 6,000,000
기타                      10,000,000
계                        31,960,000</t>
    <phoneticPr fontId="20" type="noConversion"/>
  </si>
  <si>
    <t>기관홍보용 달력제작 3,300*200부=660,000
기관홍보용 선물제작 5,000*150개=600,000
기타 운영경비                  400,000
계                          1,660,000</t>
    <phoneticPr fontId="20" type="noConversion"/>
  </si>
  <si>
    <t>취사연료비   2,240*30명*12월=  806,400
종사자급식비 1,000*12명*12월=  144,000
후원금,이자                    350,000
심야전기     1,000,000*12월=  12,000,000
계                          13,300,400</t>
    <phoneticPr fontId="20" type="noConversion"/>
  </si>
  <si>
    <t>아동 30명*5,662*12월= 2,038,320
생일파티 30명*55,000= 1,650,000
인솔자프로그램사업비 17,000*8*12=1,632,000
계                  6,952,320</t>
    <phoneticPr fontId="20" type="noConversion"/>
  </si>
  <si>
    <t>문화체험비 30명*14,000*12월=5,040,000</t>
    <phoneticPr fontId="20" type="noConversion"/>
  </si>
  <si>
    <t>피아노      150,000*12월= 1,800,000
태권도      300,000*12월= 3,600,000
합기도      250,000*12월= 3,000,000
한자서예    240,000*12월= 2,880,000
기타 예체능 138,916*12월= 1,667,000
계                       12,947,000</t>
    <phoneticPr fontId="20" type="noConversion"/>
  </si>
  <si>
    <t>바우처지원비 월300,000*12월=3,600,000</t>
    <phoneticPr fontId="20" type="noConversion"/>
  </si>
  <si>
    <t>사무용품비     500,000*12월= 6,000,000
인쇄비         200,000* 4월=  800,000
집기구입비     100,000* 6월=  600,000
공고료         100,000*12월= 1,200,000
수수료         100,000*12월=  1,200,000
등기료         100,000*12월=  1,200,000
운송비         100,000*12월=  1,200,000
통행료         50,000*12월=    600,000
주차료         100,000*12월=  1,200,000
A/S비          100,000*12월=  1,200,000
신문대금         30,000*12월=   360,000
사무기기임대료  297,000*12월= 3,564,000
프린트 렌탈료   118,800*12월= 1,425,000 
정수기 렌탈료   150,000*12월= 1,800,000
기타                         1,000,000
계                          23,349,000</t>
    <phoneticPr fontId="20" type="noConversion"/>
  </si>
  <si>
    <t>차량유류대     500,000*12월= 6,000,000
차량정비유지비 200,000*12월= 2,400,000
차량소모품비   200,000*12월= 2,400,000
계                          10,800,000</t>
    <phoneticPr fontId="20" type="noConversion"/>
  </si>
  <si>
    <t>아동이미용비      월210,000*12월=2,520,000
아동목욕비      30명*7,000*12월= 2,520,000
계                              5,040,000</t>
    <phoneticPr fontId="20" type="noConversion"/>
  </si>
  <si>
    <t>학습재료 등 31,809*63명= 2,004,000</t>
    <phoneticPr fontId="20" type="noConversion"/>
  </si>
  <si>
    <t>신원보증보험        15,000*2명= 30,000
상해보험(아동+종사자+여행자)    200,000
화재보험                       300,000
자동차보험(스타렉스3164)      1,000,000
자동차보험(스타렉스8394)        800,000
자동차보험(모닝9214)            600,000
자동차보험(스파크6742)          600,000
영업배상책임보험                600,000
자동차세                       600,000
환경개선부담금                1,000,000
아동연합회비800,000*4분기     3,200,000
계                           8,930,000</t>
    <phoneticPr fontId="20" type="noConversion"/>
  </si>
  <si>
    <t>지정      7,300,000
(소빛1,961,교육비5,000,지정339)
비지정  138,700,000</t>
    <phoneticPr fontId="20" type="noConversion"/>
  </si>
  <si>
    <t xml:space="preserve">2019년도 성애원(시설) 세입 세출예산(안) </t>
    <phoneticPr fontId="20" type="noConversion"/>
  </si>
  <si>
    <t>명절선물구입 12명*10,000*2회=   240,000
직원워크샵   12명*15,000*1회=   180,000
공로패제작    2명*66,000    =   132,000
포상선물비    2명*50,000    =   100,000
퇴직연금수수료(전입금)         1,200,000
계                           1,852,000</t>
    <phoneticPr fontId="20" type="noConversion"/>
  </si>
  <si>
    <t>후원자 감사패      66,000원*8개=  528,000
후원자 감사선물  900,000원*2회=  1,800,000
기타 기관운영비                    586,000
  계                            2,914,000</t>
    <phoneticPr fontId="20" type="noConversion"/>
  </si>
  <si>
    <t>시설운영위원회의비 100,000*4분기= 400,000
사례회의비        20,000원*12월=  240,000
후원자간담회비    30,000원*4분기= 120,000
계                               760,000</t>
    <phoneticPr fontId="20" type="noConversion"/>
  </si>
  <si>
    <t>전화요금         150,000*12월=  1,800,000
전기요금       1,000,000*12월= 12,000,000
상하수도요금   1,000,000*12월= 12,000,000
인터넷및키폰요금 150,000*12월=  1,800,000
TV사용료        150,000*12월=  1,800,000
우편요금         30,000*12월=    360,000
쓰레기봉투구입   100,000*12월= 1,200,000
납부필증         100,000*12월= 1,200,000
계                         32,160,000</t>
    <phoneticPr fontId="20" type="noConversion"/>
  </si>
  <si>
    <t xml:space="preserve">직원교육비  84,000*12명=1,000,000
직원출장비 100,000*12월=1,200,000
시설장 세미나비           500,000
사무국장 세미나비         400,000
계                     3,300,000 </t>
    <phoneticPr fontId="20" type="noConversion"/>
  </si>
  <si>
    <t>(18년도 시설통장 중 법인 고유번호증통장)</t>
    <phoneticPr fontId="20" type="noConversion"/>
  </si>
  <si>
    <t xml:space="preserve">2019년 성애원(시설) 경상보조금 생계비(국시비) 산출내역 </t>
    <phoneticPr fontId="20" type="noConversion"/>
  </si>
  <si>
    <t>기본급     410,000,000</t>
    <phoneticPr fontId="20" type="noConversion"/>
  </si>
  <si>
    <t>명절휴가비   39,095,280
시간외수당   61,550,250
가족수당      7,680,000
계          120,000,000</t>
    <phoneticPr fontId="20" type="noConversion"/>
  </si>
  <si>
    <t>퇴직금및퇴직적립금 42,000,000</t>
    <phoneticPr fontId="20" type="noConversion"/>
  </si>
  <si>
    <t>국민건강보험 15,277,840
장기요양보험  1,000,650
국민연금보험 22,467,460
산재보험      3,494,890
고용보험      4,493,450
계          51,000,000</t>
    <phoneticPr fontId="20" type="noConversion"/>
  </si>
  <si>
    <t xml:space="preserve">아동용돈     8,424,000
하계수련비     720,000
교통비       3,074,000   
수학여행비     990,000
학습보조비   2,860,000
안전관리비   2,000,000
계         18,068,000 </t>
    <phoneticPr fontId="20" type="noConversion"/>
  </si>
  <si>
    <t>전년도 예산 대비 2% 감액</t>
    <phoneticPr fontId="20" type="noConversion"/>
  </si>
  <si>
    <t xml:space="preserve">인건비     623,000,000
생계비      94,050,000
운영비      44,868,100
교육급여     4,070,000
계         750,000,000 </t>
    <phoneticPr fontId="20" type="noConversion"/>
  </si>
  <si>
    <t>개인결연(개인후원,어린이재단)
아동연합회 경유 지정후원금
지역사회 지정후원금</t>
    <phoneticPr fontId="20" type="noConversion"/>
  </si>
  <si>
    <t xml:space="preserve">종사자급식비(생활지도원)8명*100,000*12월 
                               =9,600,000
종사자급식비(사무실)4명*50,000원  =200,000
실습생급식비 5*30,000*2회         =300,000
개인부담금   150,000*12월       =1,800,000
실습비      5명*70,000*2회        =700,000
기타                               100,000
계                             12,700,000    </t>
    <phoneticPr fontId="20" type="noConversion"/>
  </si>
  <si>
    <t>김00</t>
    <phoneticPr fontId="20" type="noConversion"/>
  </si>
  <si>
    <t>최00</t>
    <phoneticPr fontId="20" type="noConversion"/>
  </si>
  <si>
    <t>조00</t>
    <phoneticPr fontId="20" type="noConversion"/>
  </si>
  <si>
    <t>강00</t>
    <phoneticPr fontId="20" type="noConversion"/>
  </si>
  <si>
    <t>김00</t>
    <phoneticPr fontId="20" type="noConversion"/>
  </si>
  <si>
    <t>현00</t>
    <phoneticPr fontId="20" type="noConversion"/>
  </si>
  <si>
    <t>손00</t>
    <phoneticPr fontId="20" type="noConversion"/>
  </si>
  <si>
    <t>이00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</si>
</sst>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;[Red]#,##0"/>
  </numFmts>
  <fonts count="28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바탕체"/>
      <family val="1"/>
      <charset val="129"/>
    </font>
    <font>
      <b/>
      <sz val="14"/>
      <color rgb="FF000000"/>
      <name val="바탕체"/>
      <family val="1"/>
      <charset val="129"/>
    </font>
    <font>
      <b/>
      <sz val="10"/>
      <color rgb="FF000000"/>
      <name val="바탕체"/>
      <family val="1"/>
      <charset val="129"/>
    </font>
    <font>
      <sz val="11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9"/>
      <color rgb="FF000000"/>
      <name val="바탕체"/>
      <family val="1"/>
      <charset val="129"/>
    </font>
    <font>
      <b/>
      <sz val="12"/>
      <color rgb="FF000000"/>
      <name val="바탕체"/>
      <family val="1"/>
      <charset val="129"/>
    </font>
    <font>
      <b/>
      <sz val="20"/>
      <color rgb="FF000000"/>
      <name val="바탕체"/>
      <family val="1"/>
      <charset val="129"/>
    </font>
    <font>
      <sz val="11"/>
      <color rgb="FFFF0000"/>
      <name val="굴림체"/>
      <family val="3"/>
      <charset val="129"/>
    </font>
    <font>
      <b/>
      <sz val="10"/>
      <color rgb="FFFF0000"/>
      <name val="바탕체"/>
      <family val="1"/>
      <charset val="129"/>
    </font>
    <font>
      <sz val="11"/>
      <color rgb="FFFF0000"/>
      <name val="바탕체"/>
      <family val="1"/>
      <charset val="129"/>
    </font>
    <font>
      <b/>
      <sz val="16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22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0"/>
      <color theme="1"/>
      <name val="바탕체"/>
      <family val="1"/>
      <charset val="129"/>
    </font>
    <font>
      <sz val="9"/>
      <color rgb="FF000000"/>
      <name val="맑은 고딕"/>
      <family val="3"/>
      <charset val="129"/>
    </font>
    <font>
      <b/>
      <sz val="20"/>
      <name val="바탕체"/>
      <family val="1"/>
      <charset val="129"/>
    </font>
    <font>
      <b/>
      <sz val="11"/>
      <color theme="1"/>
      <name val="바탕체"/>
      <family val="1"/>
      <charset val="129"/>
    </font>
    <font>
      <b/>
      <sz val="9"/>
      <color theme="1"/>
      <name val="바탕체"/>
      <family val="1"/>
      <charset val="129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7">
    <xf numFmtId="0" fontId="0" fillId="0" borderId="0">
      <alignment vertical="center"/>
    </xf>
    <xf numFmtId="41" fontId="19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41" fontId="1" fillId="0" borderId="0">
      <alignment vertical="center"/>
    </xf>
    <xf numFmtId="41" fontId="19" fillId="0" borderId="0">
      <alignment vertical="center"/>
    </xf>
  </cellStyleXfs>
  <cellXfs count="276">
    <xf numFmtId="0" fontId="0" fillId="0" borderId="0" xfId="0" applyNumberFormat="1">
      <alignment vertical="center"/>
    </xf>
    <xf numFmtId="41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1" fontId="2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3" fillId="0" borderId="1" xfId="1" applyNumberFormat="1" applyFont="1" applyFill="1" applyBorder="1" applyAlignment="1" applyProtection="1">
      <alignment horizontal="center" vertical="center"/>
      <protection locked="0"/>
    </xf>
    <xf numFmtId="41" fontId="3" fillId="0" borderId="1" xfId="1" applyNumberFormat="1" applyFont="1" applyFill="1" applyBorder="1" applyAlignment="1" applyProtection="1">
      <alignment horizontal="center" vertical="center"/>
      <protection locked="0"/>
    </xf>
    <xf numFmtId="41" fontId="3" fillId="0" borderId="1" xfId="1" applyNumberFormat="1" applyFont="1" applyFill="1" applyBorder="1" applyAlignment="1" applyProtection="1">
      <alignment horizontal="center" vertical="center" wrapText="1"/>
      <protection locked="0"/>
    </xf>
    <xf numFmtId="176" fontId="4" fillId="0" borderId="1" xfId="1" applyNumberFormat="1" applyFont="1" applyFill="1" applyBorder="1" applyAlignment="1" applyProtection="1">
      <alignment horizontal="right" vertical="center" shrinkToFit="1"/>
      <protection locked="0"/>
    </xf>
    <xf numFmtId="176" fontId="4" fillId="3" borderId="1" xfId="1" applyNumberFormat="1" applyFont="1" applyFill="1" applyBorder="1" applyAlignment="1" applyProtection="1">
      <alignment horizontal="right" vertical="center" shrinkToFit="1"/>
      <protection locked="0"/>
    </xf>
    <xf numFmtId="41" fontId="2" fillId="0" borderId="1" xfId="1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41" fontId="2" fillId="0" borderId="1" xfId="1" applyNumberFormat="1" applyFont="1" applyBorder="1">
      <alignment vertical="center"/>
    </xf>
    <xf numFmtId="41" fontId="2" fillId="0" borderId="1" xfId="1" applyNumberFormat="1" applyFont="1" applyFill="1" applyBorder="1" applyAlignment="1" applyProtection="1">
      <alignment vertical="center" shrinkToFit="1"/>
      <protection locked="0"/>
    </xf>
    <xf numFmtId="41" fontId="0" fillId="0" borderId="1" xfId="0" applyNumberFormat="1" applyFont="1" applyFill="1" applyBorder="1" applyAlignment="1" applyProtection="1">
      <alignment vertical="center" shrinkToFit="1"/>
      <protection locked="0"/>
    </xf>
    <xf numFmtId="41" fontId="4" fillId="0" borderId="1" xfId="1" applyNumberFormat="1" applyFont="1" applyFill="1" applyBorder="1" applyAlignment="1" applyProtection="1">
      <alignment vertical="center" shrinkToFit="1"/>
      <protection locked="0"/>
    </xf>
    <xf numFmtId="41" fontId="2" fillId="0" borderId="1" xfId="1" applyNumberFormat="1" applyFont="1" applyFill="1" applyBorder="1" applyAlignment="1" applyProtection="1">
      <alignment horizontal="center" vertical="center"/>
    </xf>
    <xf numFmtId="41" fontId="2" fillId="0" borderId="1" xfId="1" applyNumberFormat="1" applyFont="1" applyBorder="1" applyAlignment="1">
      <alignment vertical="center"/>
    </xf>
    <xf numFmtId="41" fontId="2" fillId="0" borderId="0" xfId="1" applyNumberFormat="1" applyFont="1">
      <alignment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3" applyNumberFormat="1">
      <alignment vertical="center"/>
    </xf>
    <xf numFmtId="0" fontId="6" fillId="2" borderId="0" xfId="4" applyNumberFormat="1" applyFont="1" applyFill="1" applyAlignment="1">
      <alignment horizontal="center"/>
    </xf>
    <xf numFmtId="41" fontId="6" fillId="2" borderId="0" xfId="5" applyNumberFormat="1" applyFont="1" applyFill="1" applyAlignment="1">
      <alignment horizontal="center"/>
    </xf>
    <xf numFmtId="0" fontId="7" fillId="2" borderId="0" xfId="4" applyNumberFormat="1" applyFont="1" applyFill="1" applyAlignment="1">
      <alignment horizontal="left" vertical="center"/>
    </xf>
    <xf numFmtId="0" fontId="5" fillId="0" borderId="0" xfId="3" applyNumberFormat="1" applyFont="1">
      <alignment vertical="center"/>
    </xf>
    <xf numFmtId="0" fontId="8" fillId="0" borderId="0" xfId="3" applyNumberFormat="1" applyFont="1" applyFill="1">
      <alignment vertical="center"/>
    </xf>
    <xf numFmtId="0" fontId="5" fillId="0" borderId="0" xfId="3" applyNumberFormat="1" applyFont="1" applyFill="1">
      <alignment vertical="center"/>
    </xf>
    <xf numFmtId="0" fontId="8" fillId="2" borderId="0" xfId="3" applyNumberFormat="1" applyFont="1" applyFill="1">
      <alignment vertical="center"/>
    </xf>
    <xf numFmtId="0" fontId="5" fillId="2" borderId="0" xfId="3" applyNumberFormat="1" applyFont="1" applyFill="1">
      <alignment vertical="center"/>
    </xf>
    <xf numFmtId="41" fontId="8" fillId="2" borderId="0" xfId="3" applyNumberFormat="1" applyFont="1" applyFill="1">
      <alignment vertical="center"/>
    </xf>
    <xf numFmtId="0" fontId="8" fillId="2" borderId="1" xfId="2" applyNumberFormat="1" applyFont="1" applyFill="1" applyBorder="1" applyAlignment="1" applyProtection="1"/>
    <xf numFmtId="0" fontId="8" fillId="4" borderId="1" xfId="2" applyNumberFormat="1" applyFont="1" applyFill="1" applyBorder="1" applyAlignment="1" applyProtection="1">
      <alignment horizontal="right"/>
    </xf>
    <xf numFmtId="0" fontId="8" fillId="2" borderId="1" xfId="2" applyNumberFormat="1" applyFont="1" applyFill="1" applyBorder="1" applyAlignment="1" applyProtection="1">
      <alignment vertical="center"/>
    </xf>
    <xf numFmtId="177" fontId="8" fillId="5" borderId="1" xfId="2" applyNumberFormat="1" applyFont="1" applyFill="1" applyBorder="1" applyAlignment="1" applyProtection="1">
      <alignment horizontal="right" vertical="center"/>
    </xf>
    <xf numFmtId="0" fontId="9" fillId="5" borderId="1" xfId="2" applyNumberFormat="1" applyFont="1" applyFill="1" applyBorder="1" applyAlignment="1" applyProtection="1">
      <alignment horizontal="center" vertical="center"/>
    </xf>
    <xf numFmtId="41" fontId="9" fillId="5" borderId="1" xfId="5" applyNumberFormat="1" applyFont="1" applyFill="1" applyBorder="1" applyAlignment="1" applyProtection="1">
      <alignment horizontal="center" vertical="center"/>
    </xf>
    <xf numFmtId="41" fontId="7" fillId="5" borderId="1" xfId="2" applyNumberFormat="1" applyFont="1" applyFill="1" applyBorder="1" applyAlignment="1" applyProtection="1">
      <alignment horizontal="center" vertical="center"/>
    </xf>
    <xf numFmtId="0" fontId="9" fillId="2" borderId="1" xfId="2" applyNumberFormat="1" applyFont="1" applyFill="1" applyBorder="1" applyAlignment="1" applyProtection="1">
      <alignment horizontal="center" vertical="center"/>
    </xf>
    <xf numFmtId="41" fontId="9" fillId="2" borderId="1" xfId="5" applyNumberFormat="1" applyFont="1" applyFill="1" applyBorder="1" applyAlignment="1" applyProtection="1">
      <alignment horizontal="center" vertical="center"/>
    </xf>
    <xf numFmtId="0" fontId="8" fillId="2" borderId="1" xfId="2" applyNumberFormat="1" applyFont="1" applyFill="1" applyBorder="1" applyAlignment="1" applyProtection="1">
      <alignment horizontal="center" vertical="center"/>
    </xf>
    <xf numFmtId="0" fontId="9" fillId="0" borderId="1" xfId="2" applyNumberFormat="1" applyFont="1" applyFill="1" applyBorder="1" applyAlignment="1" applyProtection="1">
      <alignment horizontal="center" vertical="center"/>
    </xf>
    <xf numFmtId="41" fontId="9" fillId="0" borderId="1" xfId="5" applyNumberFormat="1" applyFont="1" applyFill="1" applyBorder="1" applyAlignment="1" applyProtection="1">
      <alignment horizontal="center" vertical="center"/>
    </xf>
    <xf numFmtId="0" fontId="7" fillId="0" borderId="1" xfId="2" applyNumberFormat="1" applyFont="1" applyFill="1" applyBorder="1" applyAlignment="1" applyProtection="1">
      <alignment horizontal="right" vertical="center" wrapText="1"/>
    </xf>
    <xf numFmtId="0" fontId="10" fillId="0" borderId="1" xfId="2" applyNumberFormat="1" applyFont="1" applyFill="1" applyBorder="1" applyAlignment="1" applyProtection="1">
      <alignment horizontal="left" vertical="center" wrapText="1"/>
    </xf>
    <xf numFmtId="0" fontId="11" fillId="6" borderId="1" xfId="2" applyNumberFormat="1" applyFont="1" applyFill="1" applyBorder="1" applyAlignment="1" applyProtection="1">
      <alignment horizontal="center" vertical="center"/>
    </xf>
    <xf numFmtId="0" fontId="7" fillId="6" borderId="1" xfId="2" applyNumberFormat="1" applyFont="1" applyFill="1" applyBorder="1" applyAlignment="1" applyProtection="1">
      <alignment horizontal="center" vertical="center"/>
    </xf>
    <xf numFmtId="0" fontId="7" fillId="6" borderId="1" xfId="2" applyNumberFormat="1" applyFont="1" applyFill="1" applyBorder="1" applyAlignment="1" applyProtection="1">
      <alignment horizontal="center" vertical="center" wrapText="1"/>
    </xf>
    <xf numFmtId="41" fontId="7" fillId="6" borderId="1" xfId="5" applyNumberFormat="1" applyFont="1" applyFill="1" applyBorder="1" applyAlignment="1" applyProtection="1">
      <alignment horizontal="center" vertical="center"/>
    </xf>
    <xf numFmtId="0" fontId="7" fillId="2" borderId="2" xfId="2" applyNumberFormat="1" applyFont="1" applyFill="1" applyBorder="1" applyAlignment="1">
      <alignment horizontal="center" vertical="center"/>
    </xf>
    <xf numFmtId="0" fontId="8" fillId="2" borderId="2" xfId="2" applyNumberFormat="1" applyFont="1" applyFill="1" applyBorder="1" applyAlignment="1">
      <alignment horizontal="left" vertical="center"/>
    </xf>
    <xf numFmtId="0" fontId="5" fillId="2" borderId="2" xfId="2" applyNumberFormat="1" applyFont="1" applyFill="1" applyBorder="1" applyAlignment="1">
      <alignment horizontal="center" vertical="center"/>
    </xf>
    <xf numFmtId="0" fontId="8" fillId="2" borderId="2" xfId="2" applyNumberFormat="1" applyFont="1" applyFill="1" applyBorder="1" applyAlignment="1">
      <alignment horizontal="center" vertical="center"/>
    </xf>
    <xf numFmtId="41" fontId="8" fillId="2" borderId="2" xfId="5" applyNumberFormat="1" applyFont="1" applyFill="1" applyBorder="1" applyAlignment="1">
      <alignment horizontal="center" vertical="center"/>
    </xf>
    <xf numFmtId="0" fontId="5" fillId="2" borderId="2" xfId="2" applyNumberFormat="1" applyFont="1" applyFill="1" applyBorder="1" applyAlignment="1">
      <alignment horizontal="left" vertical="center"/>
    </xf>
    <xf numFmtId="41" fontId="8" fillId="2" borderId="0" xfId="5" applyNumberFormat="1" applyFont="1" applyFill="1">
      <alignment vertical="center"/>
    </xf>
    <xf numFmtId="0" fontId="7" fillId="0" borderId="1" xfId="3" applyNumberFormat="1" applyFont="1" applyFill="1" applyBorder="1">
      <alignment vertical="center"/>
    </xf>
    <xf numFmtId="0" fontId="7" fillId="0" borderId="1" xfId="3" applyNumberFormat="1" applyFont="1" applyFill="1" applyBorder="1" applyAlignment="1">
      <alignment horizontal="left" vertical="center"/>
    </xf>
    <xf numFmtId="0" fontId="9" fillId="2" borderId="1" xfId="4" applyNumberFormat="1" applyFont="1" applyFill="1" applyBorder="1" applyAlignment="1">
      <alignment horizontal="center" vertical="center"/>
    </xf>
    <xf numFmtId="0" fontId="9" fillId="2" borderId="3" xfId="4" applyNumberFormat="1" applyFont="1" applyFill="1" applyBorder="1" applyAlignment="1">
      <alignment horizontal="left" vertical="center"/>
    </xf>
    <xf numFmtId="0" fontId="9" fillId="2" borderId="1" xfId="4" applyNumberFormat="1" applyFont="1" applyFill="1" applyBorder="1" applyAlignment="1">
      <alignment vertical="center"/>
    </xf>
    <xf numFmtId="41" fontId="7" fillId="2" borderId="1" xfId="5" applyNumberFormat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/>
    </xf>
    <xf numFmtId="0" fontId="9" fillId="2" borderId="1" xfId="4" applyNumberFormat="1" applyFont="1" applyFill="1" applyBorder="1" applyAlignment="1">
      <alignment horizontal="left" vertical="center"/>
    </xf>
    <xf numFmtId="0" fontId="9" fillId="2" borderId="1" xfId="4" applyNumberFormat="1" applyFont="1" applyFill="1" applyBorder="1" applyAlignment="1">
      <alignment horizontal="left" vertical="center" wrapText="1"/>
    </xf>
    <xf numFmtId="0" fontId="7" fillId="6" borderId="1" xfId="4" applyNumberFormat="1" applyFont="1" applyFill="1" applyBorder="1" applyAlignment="1">
      <alignment horizontal="center" vertical="center"/>
    </xf>
    <xf numFmtId="0" fontId="7" fillId="6" borderId="3" xfId="4" applyNumberFormat="1" applyFont="1" applyFill="1" applyBorder="1" applyAlignment="1">
      <alignment horizontal="center" vertical="center"/>
    </xf>
    <xf numFmtId="41" fontId="7" fillId="6" borderId="1" xfId="5" applyNumberFormat="1" applyFont="1" applyFill="1" applyBorder="1" applyAlignment="1">
      <alignment horizontal="center" vertical="center"/>
    </xf>
    <xf numFmtId="0" fontId="5" fillId="0" borderId="0" xfId="3" applyNumberFormat="1" applyFont="1" applyAlignment="1">
      <alignment horizontal="right" vertical="center"/>
    </xf>
    <xf numFmtId="0" fontId="9" fillId="0" borderId="1" xfId="4" applyNumberFormat="1" applyFont="1" applyFill="1" applyBorder="1" applyAlignment="1">
      <alignment horizontal="center" vertical="center"/>
    </xf>
    <xf numFmtId="0" fontId="9" fillId="0" borderId="3" xfId="4" applyNumberFormat="1" applyFont="1" applyFill="1" applyBorder="1" applyAlignment="1">
      <alignment horizontal="center" vertical="center"/>
    </xf>
    <xf numFmtId="41" fontId="5" fillId="0" borderId="0" xfId="5" applyNumberFormat="1" applyFont="1">
      <alignment vertical="center"/>
    </xf>
    <xf numFmtId="0" fontId="5" fillId="0" borderId="0" xfId="3" applyNumberFormat="1" applyFont="1" applyAlignment="1">
      <alignment horizontal="left" vertical="center"/>
    </xf>
    <xf numFmtId="0" fontId="5" fillId="0" borderId="0" xfId="3" applyNumberFormat="1" applyFont="1" applyAlignment="1">
      <alignment horizontal="center" vertical="center"/>
    </xf>
    <xf numFmtId="41" fontId="11" fillId="0" borderId="8" xfId="5" applyNumberFormat="1" applyFont="1" applyFill="1" applyBorder="1" applyAlignment="1" applyProtection="1">
      <alignment horizontal="center" vertical="center"/>
    </xf>
    <xf numFmtId="0" fontId="11" fillId="0" borderId="9" xfId="3" applyNumberFormat="1" applyFont="1" applyFill="1" applyBorder="1" applyAlignment="1" applyProtection="1">
      <alignment horizontal="center" vertical="center"/>
    </xf>
    <xf numFmtId="0" fontId="11" fillId="0" borderId="0" xfId="3" applyNumberFormat="1" applyFont="1" applyAlignment="1">
      <alignment horizontal="right" vertical="center"/>
    </xf>
    <xf numFmtId="0" fontId="11" fillId="0" borderId="0" xfId="3" applyNumberFormat="1" applyFont="1" applyBorder="1" applyAlignment="1">
      <alignment horizontal="center" vertical="center"/>
    </xf>
    <xf numFmtId="0" fontId="11" fillId="0" borderId="0" xfId="3" applyNumberFormat="1" applyFont="1" applyAlignment="1">
      <alignment horizontal="center" vertical="center"/>
    </xf>
    <xf numFmtId="0" fontId="12" fillId="2" borderId="0" xfId="3" applyNumberFormat="1" applyFont="1" applyFill="1" applyAlignment="1">
      <alignment horizontal="center" vertical="center"/>
    </xf>
    <xf numFmtId="41" fontId="12" fillId="2" borderId="0" xfId="5" applyNumberFormat="1" applyFont="1" applyFill="1" applyAlignment="1">
      <alignment horizontal="center" vertical="center"/>
    </xf>
    <xf numFmtId="41" fontId="5" fillId="0" borderId="9" xfId="5" applyNumberFormat="1" applyFont="1" applyFill="1" applyBorder="1" applyAlignment="1" applyProtection="1">
      <alignment horizontal="center" vertical="center"/>
    </xf>
    <xf numFmtId="0" fontId="5" fillId="0" borderId="9" xfId="3" applyNumberFormat="1" applyFont="1" applyFill="1" applyBorder="1" applyAlignment="1" applyProtection="1">
      <alignment horizontal="center" vertical="center"/>
    </xf>
    <xf numFmtId="41" fontId="5" fillId="0" borderId="0" xfId="5" applyNumberFormat="1" applyFont="1" applyBorder="1" applyAlignment="1">
      <alignment horizontal="center" vertical="center"/>
    </xf>
    <xf numFmtId="0" fontId="12" fillId="2" borderId="0" xfId="3" applyNumberFormat="1" applyFont="1" applyFill="1" applyAlignment="1">
      <alignment horizontal="left" vertical="center"/>
    </xf>
    <xf numFmtId="41" fontId="12" fillId="2" borderId="0" xfId="3" applyNumberFormat="1" applyFont="1" applyFill="1" applyAlignment="1">
      <alignment horizontal="center" vertical="center"/>
    </xf>
    <xf numFmtId="0" fontId="10" fillId="5" borderId="1" xfId="2" applyNumberFormat="1" applyFont="1" applyFill="1" applyBorder="1" applyAlignment="1" applyProtection="1">
      <alignment horizontal="left" vertical="center" wrapText="1"/>
    </xf>
    <xf numFmtId="41" fontId="5" fillId="2" borderId="0" xfId="3" applyNumberFormat="1" applyFont="1" applyFill="1" applyAlignment="1">
      <alignment horizontal="center" vertical="center"/>
    </xf>
    <xf numFmtId="176" fontId="4" fillId="2" borderId="1" xfId="1" applyNumberFormat="1" applyFont="1" applyFill="1" applyBorder="1" applyAlignment="1" applyProtection="1">
      <alignment horizontal="right" vertical="center" shrinkToFit="1"/>
      <protection locked="0"/>
    </xf>
    <xf numFmtId="41" fontId="2" fillId="2" borderId="1" xfId="1" applyNumberFormat="1" applyFont="1" applyFill="1" applyBorder="1" applyAlignment="1" applyProtection="1">
      <alignment vertical="center" shrinkToFit="1"/>
      <protection locked="0"/>
    </xf>
    <xf numFmtId="0" fontId="5" fillId="0" borderId="0" xfId="0" applyNumberFormat="1" applyFont="1" applyFill="1">
      <alignment vertical="center"/>
    </xf>
    <xf numFmtId="0" fontId="8" fillId="0" borderId="0" xfId="0" applyNumberFormat="1" applyFont="1" applyFill="1" applyAlignment="1">
      <alignment horizontal="center" vertical="center"/>
    </xf>
    <xf numFmtId="0" fontId="10" fillId="0" borderId="0" xfId="0" applyNumberFormat="1" applyFont="1" applyFill="1" applyAlignment="1">
      <alignment horizontal="right" vertical="center"/>
    </xf>
    <xf numFmtId="41" fontId="10" fillId="0" borderId="0" xfId="5" applyNumberFormat="1" applyFont="1" applyFill="1" applyAlignment="1">
      <alignment horizontal="right"/>
    </xf>
    <xf numFmtId="0" fontId="8" fillId="0" borderId="0" xfId="0" applyNumberFormat="1" applyFont="1" applyFill="1">
      <alignment vertical="center"/>
    </xf>
    <xf numFmtId="0" fontId="8" fillId="0" borderId="0" xfId="0" applyNumberFormat="1" applyFont="1">
      <alignment vertical="center"/>
    </xf>
    <xf numFmtId="41" fontId="8" fillId="0" borderId="0" xfId="0" applyNumberFormat="1" applyFont="1">
      <alignment vertical="center"/>
    </xf>
    <xf numFmtId="41" fontId="8" fillId="0" borderId="1" xfId="0" applyNumberFormat="1" applyFont="1" applyFill="1" applyBorder="1" applyAlignment="1" applyProtection="1">
      <alignment vertical="center"/>
    </xf>
    <xf numFmtId="41" fontId="3" fillId="0" borderId="12" xfId="5" applyNumberFormat="1" applyFont="1" applyFill="1" applyBorder="1" applyAlignment="1" applyProtection="1">
      <alignment horizontal="center" vertical="center"/>
    </xf>
    <xf numFmtId="41" fontId="3" fillId="0" borderId="9" xfId="5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41" fontId="3" fillId="0" borderId="9" xfId="0" applyNumberFormat="1" applyFont="1" applyFill="1" applyBorder="1" applyAlignment="1" applyProtection="1">
      <alignment horizontal="center" vertical="center"/>
    </xf>
    <xf numFmtId="177" fontId="3" fillId="0" borderId="5" xfId="5" applyNumberFormat="1" applyFont="1" applyFill="1" applyBorder="1" applyAlignment="1" applyProtection="1">
      <alignment horizontal="right" vertical="center"/>
    </xf>
    <xf numFmtId="41" fontId="3" fillId="0" borderId="5" xfId="5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Alignment="1">
      <alignment horizontal="center" vertical="center"/>
    </xf>
    <xf numFmtId="41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13" xfId="5" applyNumberFormat="1" applyFont="1" applyFill="1" applyBorder="1" applyAlignment="1" applyProtection="1">
      <alignment horizontal="center" vertical="center"/>
    </xf>
    <xf numFmtId="0" fontId="7" fillId="0" borderId="0" xfId="4" applyNumberFormat="1" applyFont="1" applyFill="1" applyBorder="1" applyAlignment="1">
      <alignment horizontal="center" vertical="center"/>
    </xf>
    <xf numFmtId="0" fontId="9" fillId="0" borderId="0" xfId="4" applyNumberFormat="1" applyFont="1" applyFill="1" applyBorder="1" applyAlignment="1">
      <alignment horizontal="center" vertical="center"/>
    </xf>
    <xf numFmtId="41" fontId="7" fillId="2" borderId="0" xfId="4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left" vertical="center"/>
    </xf>
    <xf numFmtId="0" fontId="13" fillId="0" borderId="0" xfId="0" applyNumberFormat="1" applyFont="1">
      <alignment vertical="center"/>
    </xf>
    <xf numFmtId="41" fontId="11" fillId="0" borderId="9" xfId="5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Border="1" applyAlignment="1">
      <alignment horizontal="left" vertical="center"/>
    </xf>
    <xf numFmtId="177" fontId="10" fillId="2" borderId="1" xfId="2" applyNumberFormat="1" applyFont="1" applyFill="1" applyBorder="1" applyAlignment="1" applyProtection="1">
      <alignment horizontal="left" vertical="center"/>
    </xf>
    <xf numFmtId="41" fontId="14" fillId="2" borderId="1" xfId="5" applyNumberFormat="1" applyFont="1" applyFill="1" applyBorder="1" applyAlignment="1">
      <alignment horizontal="center" vertical="center"/>
    </xf>
    <xf numFmtId="0" fontId="9" fillId="2" borderId="3" xfId="4" applyNumberFormat="1" applyFont="1" applyFill="1" applyBorder="1" applyAlignment="1">
      <alignment horizontal="left" vertical="center" wrapText="1"/>
    </xf>
    <xf numFmtId="0" fontId="15" fillId="2" borderId="0" xfId="3" applyNumberFormat="1" applyFont="1" applyFill="1">
      <alignment vertical="center"/>
    </xf>
    <xf numFmtId="41" fontId="14" fillId="2" borderId="1" xfId="5" applyNumberFormat="1" applyFont="1" applyFill="1" applyBorder="1" applyAlignment="1">
      <alignment horizontal="center" vertical="center"/>
    </xf>
    <xf numFmtId="41" fontId="14" fillId="5" borderId="1" xfId="4" applyNumberFormat="1" applyFont="1" applyFill="1" applyBorder="1" applyAlignment="1">
      <alignment horizontal="center" vertical="center"/>
    </xf>
    <xf numFmtId="41" fontId="14" fillId="4" borderId="1" xfId="3" applyNumberFormat="1" applyFont="1" applyFill="1" applyBorder="1">
      <alignment vertical="center"/>
    </xf>
    <xf numFmtId="41" fontId="14" fillId="0" borderId="1" xfId="5" applyNumberFormat="1" applyFont="1" applyFill="1" applyBorder="1" applyAlignment="1" applyProtection="1">
      <alignment horizontal="center" vertical="center"/>
    </xf>
    <xf numFmtId="41" fontId="14" fillId="5" borderId="1" xfId="5" applyNumberFormat="1" applyFont="1" applyFill="1" applyBorder="1" applyAlignment="1" applyProtection="1">
      <alignment horizontal="center" vertical="center"/>
    </xf>
    <xf numFmtId="41" fontId="14" fillId="4" borderId="1" xfId="2" applyNumberFormat="1" applyFont="1" applyFill="1" applyBorder="1" applyAlignment="1" applyProtection="1">
      <alignment horizontal="center" vertical="center"/>
    </xf>
    <xf numFmtId="41" fontId="14" fillId="0" borderId="1" xfId="2" applyNumberFormat="1" applyFont="1" applyFill="1" applyBorder="1" applyAlignment="1" applyProtection="1">
      <alignment horizontal="right" vertical="center" wrapText="1"/>
    </xf>
    <xf numFmtId="41" fontId="14" fillId="5" borderId="1" xfId="2" applyNumberFormat="1" applyFont="1" applyFill="1" applyBorder="1" applyAlignment="1" applyProtection="1">
      <alignment horizontal="right" vertical="center" wrapText="1"/>
    </xf>
    <xf numFmtId="41" fontId="14" fillId="2" borderId="1" xfId="2" applyNumberFormat="1" applyFont="1" applyFill="1" applyBorder="1" applyAlignment="1" applyProtection="1">
      <alignment horizontal="right" vertical="center" wrapText="1"/>
    </xf>
    <xf numFmtId="177" fontId="3" fillId="0" borderId="18" xfId="5" applyNumberFormat="1" applyFont="1" applyFill="1" applyBorder="1" applyAlignment="1" applyProtection="1">
      <alignment horizontal="right" vertical="center"/>
    </xf>
    <xf numFmtId="41" fontId="5" fillId="0" borderId="0" xfId="3" applyNumberFormat="1" applyFont="1">
      <alignment vertical="center"/>
    </xf>
    <xf numFmtId="0" fontId="22" fillId="0" borderId="1" xfId="0" applyNumberFormat="1" applyFont="1" applyBorder="1">
      <alignment vertical="center"/>
    </xf>
    <xf numFmtId="0" fontId="22" fillId="0" borderId="1" xfId="0" applyNumberFormat="1" applyFont="1" applyBorder="1" applyAlignment="1">
      <alignment horizontal="center" vertical="center"/>
    </xf>
    <xf numFmtId="41" fontId="22" fillId="0" borderId="1" xfId="1" applyFont="1" applyBorder="1">
      <alignment vertical="center"/>
    </xf>
    <xf numFmtId="41" fontId="22" fillId="0" borderId="1" xfId="1" applyFont="1" applyFill="1" applyBorder="1">
      <alignment vertical="center"/>
    </xf>
    <xf numFmtId="41" fontId="22" fillId="0" borderId="1" xfId="0" applyNumberFormat="1" applyFont="1" applyBorder="1">
      <alignment vertical="center"/>
    </xf>
    <xf numFmtId="0" fontId="11" fillId="0" borderId="8" xfId="3" applyNumberFormat="1" applyFont="1" applyFill="1" applyBorder="1" applyAlignment="1" applyProtection="1">
      <alignment horizontal="center" vertical="center"/>
    </xf>
    <xf numFmtId="0" fontId="5" fillId="0" borderId="0" xfId="3" applyNumberFormat="1" applyFont="1" applyBorder="1" applyAlignment="1">
      <alignment horizontal="center" vertical="center"/>
    </xf>
    <xf numFmtId="41" fontId="5" fillId="0" borderId="0" xfId="3" applyNumberFormat="1" applyFont="1" applyBorder="1" applyAlignment="1">
      <alignment horizontal="center" vertical="center"/>
    </xf>
    <xf numFmtId="0" fontId="5" fillId="0" borderId="26" xfId="3" applyNumberFormat="1" applyFont="1" applyFill="1" applyBorder="1" applyAlignment="1" applyProtection="1">
      <alignment horizontal="center" vertical="center"/>
    </xf>
    <xf numFmtId="0" fontId="6" fillId="0" borderId="0" xfId="3" applyNumberFormat="1" applyFont="1" applyBorder="1" applyAlignment="1">
      <alignment horizontal="left" vertical="center"/>
    </xf>
    <xf numFmtId="41" fontId="11" fillId="0" borderId="0" xfId="5" applyNumberFormat="1" applyFont="1" applyBorder="1" applyAlignment="1">
      <alignment horizontal="center" vertical="center"/>
    </xf>
    <xf numFmtId="41" fontId="11" fillId="0" borderId="0" xfId="3" applyNumberFormat="1" applyFont="1" applyBorder="1" applyAlignment="1">
      <alignment horizontal="center" vertical="center"/>
    </xf>
    <xf numFmtId="0" fontId="11" fillId="0" borderId="26" xfId="3" applyNumberFormat="1" applyFont="1" applyFill="1" applyBorder="1" applyAlignment="1" applyProtection="1">
      <alignment horizontal="center" vertical="center"/>
    </xf>
    <xf numFmtId="0" fontId="21" fillId="0" borderId="29" xfId="3" applyNumberFormat="1" applyFont="1" applyFill="1" applyBorder="1" applyAlignment="1" applyProtection="1">
      <alignment horizontal="left" vertical="center" wrapText="1"/>
    </xf>
    <xf numFmtId="176" fontId="0" fillId="0" borderId="0" xfId="0" applyNumberFormat="1">
      <alignment vertical="center"/>
    </xf>
    <xf numFmtId="41" fontId="24" fillId="2" borderId="18" xfId="5" applyNumberFormat="1" applyFont="1" applyFill="1" applyBorder="1" applyAlignment="1" applyProtection="1">
      <alignment horizontal="center" vertical="center"/>
    </xf>
    <xf numFmtId="41" fontId="24" fillId="2" borderId="18" xfId="5" applyNumberFormat="1" applyFont="1" applyFill="1" applyBorder="1" applyAlignment="1">
      <alignment horizontal="center" vertical="center"/>
    </xf>
    <xf numFmtId="41" fontId="24" fillId="0" borderId="18" xfId="3" applyNumberFormat="1" applyFont="1" applyFill="1" applyBorder="1" applyAlignment="1" applyProtection="1">
      <alignment vertical="center"/>
    </xf>
    <xf numFmtId="0" fontId="21" fillId="0" borderId="34" xfId="3" applyNumberFormat="1" applyFont="1" applyFill="1" applyBorder="1" applyAlignment="1">
      <alignment horizontal="left" vertical="center" wrapText="1"/>
    </xf>
    <xf numFmtId="0" fontId="24" fillId="2" borderId="28" xfId="3" applyNumberFormat="1" applyFont="1" applyFill="1" applyBorder="1" applyAlignment="1">
      <alignment horizontal="center" vertical="center"/>
    </xf>
    <xf numFmtId="0" fontId="24" fillId="2" borderId="1" xfId="3" applyNumberFormat="1" applyFont="1" applyFill="1" applyBorder="1" applyAlignment="1">
      <alignment vertical="center"/>
    </xf>
    <xf numFmtId="41" fontId="24" fillId="2" borderId="1" xfId="5" applyNumberFormat="1" applyFont="1" applyFill="1" applyBorder="1" applyAlignment="1" applyProtection="1">
      <alignment horizontal="center" vertical="center"/>
    </xf>
    <xf numFmtId="41" fontId="24" fillId="2" borderId="1" xfId="5" applyNumberFormat="1" applyFont="1" applyFill="1" applyBorder="1" applyAlignment="1">
      <alignment horizontal="center" vertical="center"/>
    </xf>
    <xf numFmtId="41" fontId="24" fillId="0" borderId="1" xfId="3" applyNumberFormat="1" applyFont="1" applyFill="1" applyBorder="1" applyAlignment="1" applyProtection="1">
      <alignment vertical="center"/>
    </xf>
    <xf numFmtId="0" fontId="25" fillId="0" borderId="29" xfId="3" applyNumberFormat="1" applyFont="1" applyBorder="1" applyAlignment="1">
      <alignment horizontal="left" vertical="center"/>
    </xf>
    <xf numFmtId="0" fontId="24" fillId="2" borderId="1" xfId="3" applyNumberFormat="1" applyFont="1" applyFill="1" applyBorder="1" applyAlignment="1">
      <alignment horizontal="center" vertical="center"/>
    </xf>
    <xf numFmtId="41" fontId="24" fillId="2" borderId="1" xfId="5" applyNumberFormat="1" applyFont="1" applyFill="1" applyBorder="1" applyAlignment="1" applyProtection="1">
      <alignment horizontal="left" vertical="center"/>
    </xf>
    <xf numFmtId="41" fontId="24" fillId="2" borderId="1" xfId="5" applyNumberFormat="1" applyFont="1" applyFill="1" applyBorder="1" applyAlignment="1">
      <alignment horizontal="left" vertical="center"/>
    </xf>
    <xf numFmtId="0" fontId="25" fillId="0" borderId="29" xfId="3" applyNumberFormat="1" applyFont="1" applyBorder="1" applyAlignment="1">
      <alignment horizontal="left" vertical="center" wrapText="1"/>
    </xf>
    <xf numFmtId="0" fontId="24" fillId="2" borderId="1" xfId="3" applyNumberFormat="1" applyFont="1" applyFill="1" applyBorder="1" applyAlignment="1">
      <alignment horizontal="center" vertical="center" wrapText="1"/>
    </xf>
    <xf numFmtId="0" fontId="24" fillId="2" borderId="1" xfId="3" applyNumberFormat="1" applyFont="1" applyFill="1" applyBorder="1" applyAlignment="1">
      <alignment horizontal="center" vertical="center"/>
    </xf>
    <xf numFmtId="0" fontId="24" fillId="2" borderId="1" xfId="3" applyNumberFormat="1" applyFont="1" applyFill="1" applyBorder="1" applyAlignment="1" applyProtection="1">
      <alignment horizontal="center" vertical="center"/>
    </xf>
    <xf numFmtId="0" fontId="25" fillId="2" borderId="29" xfId="2" applyNumberFormat="1" applyFont="1" applyFill="1" applyBorder="1" applyAlignment="1">
      <alignment horizontal="left" vertical="center" wrapText="1"/>
    </xf>
    <xf numFmtId="0" fontId="24" fillId="0" borderId="1" xfId="3" applyNumberFormat="1" applyFont="1" applyFill="1" applyBorder="1" applyAlignment="1" applyProtection="1">
      <alignment horizontal="center" vertical="center"/>
    </xf>
    <xf numFmtId="0" fontId="25" fillId="0" borderId="29" xfId="3" applyNumberFormat="1" applyFont="1" applyFill="1" applyBorder="1" applyAlignment="1" applyProtection="1">
      <alignment horizontal="left" vertical="center" wrapText="1"/>
    </xf>
    <xf numFmtId="0" fontId="25" fillId="0" borderId="29" xfId="2" applyNumberFormat="1" applyFont="1" applyBorder="1" applyAlignment="1">
      <alignment horizontal="left" vertical="center" wrapText="1"/>
    </xf>
    <xf numFmtId="0" fontId="24" fillId="0" borderId="1" xfId="3" applyNumberFormat="1" applyFont="1" applyBorder="1" applyAlignment="1">
      <alignment horizontal="center" vertical="center"/>
    </xf>
    <xf numFmtId="0" fontId="24" fillId="2" borderId="28" xfId="3" applyNumberFormat="1" applyFont="1" applyFill="1" applyBorder="1" applyAlignment="1">
      <alignment horizontal="center" vertical="center" wrapText="1"/>
    </xf>
    <xf numFmtId="0" fontId="26" fillId="0" borderId="1" xfId="3" applyNumberFormat="1" applyFont="1" applyBorder="1">
      <alignment vertical="center"/>
    </xf>
    <xf numFmtId="0" fontId="26" fillId="0" borderId="1" xfId="3" applyNumberFormat="1" applyFont="1" applyBorder="1" applyAlignment="1">
      <alignment vertical="center"/>
    </xf>
    <xf numFmtId="41" fontId="24" fillId="7" borderId="1" xfId="5" applyNumberFormat="1" applyFont="1" applyFill="1" applyBorder="1" applyAlignment="1">
      <alignment horizontal="left" vertical="center"/>
    </xf>
    <xf numFmtId="0" fontId="24" fillId="2" borderId="28" xfId="3" applyNumberFormat="1" applyFont="1" applyFill="1" applyBorder="1" applyAlignment="1" applyProtection="1">
      <alignment horizontal="center" vertical="center"/>
    </xf>
    <xf numFmtId="0" fontId="24" fillId="2" borderId="20" xfId="3" applyNumberFormat="1" applyFont="1" applyFill="1" applyBorder="1" applyAlignment="1">
      <alignment horizontal="center" vertical="center"/>
    </xf>
    <xf numFmtId="41" fontId="24" fillId="2" borderId="20" xfId="5" applyNumberFormat="1" applyFont="1" applyFill="1" applyBorder="1" applyAlignment="1">
      <alignment horizontal="left" vertical="center"/>
    </xf>
    <xf numFmtId="41" fontId="24" fillId="2" borderId="20" xfId="5" applyNumberFormat="1" applyFont="1" applyFill="1" applyBorder="1" applyAlignment="1" applyProtection="1">
      <alignment horizontal="center" vertical="center"/>
    </xf>
    <xf numFmtId="41" fontId="24" fillId="0" borderId="35" xfId="3" applyNumberFormat="1" applyFont="1" applyFill="1" applyBorder="1" applyAlignment="1" applyProtection="1">
      <alignment vertical="center"/>
    </xf>
    <xf numFmtId="0" fontId="25" fillId="0" borderId="31" xfId="3" applyNumberFormat="1" applyFont="1" applyBorder="1" applyAlignment="1">
      <alignment horizontal="left" vertical="center" wrapText="1"/>
    </xf>
    <xf numFmtId="0" fontId="24" fillId="0" borderId="0" xfId="3" applyNumberFormat="1" applyFont="1">
      <alignment vertical="center"/>
    </xf>
    <xf numFmtId="0" fontId="24" fillId="0" borderId="0" xfId="3" applyNumberFormat="1" applyFont="1" applyAlignment="1">
      <alignment horizontal="center" vertical="center"/>
    </xf>
    <xf numFmtId="0" fontId="24" fillId="0" borderId="0" xfId="3" applyNumberFormat="1" applyFont="1" applyAlignment="1">
      <alignment horizontal="left" vertical="center"/>
    </xf>
    <xf numFmtId="41" fontId="24" fillId="0" borderId="18" xfId="5" applyNumberFormat="1" applyFont="1" applyBorder="1" applyAlignment="1">
      <alignment vertical="center"/>
    </xf>
    <xf numFmtId="41" fontId="24" fillId="0" borderId="1" xfId="5" applyNumberFormat="1" applyFont="1" applyBorder="1">
      <alignment vertical="center"/>
    </xf>
    <xf numFmtId="0" fontId="21" fillId="0" borderId="29" xfId="3" applyNumberFormat="1" applyFont="1" applyBorder="1" applyAlignment="1">
      <alignment horizontal="left" vertical="center" wrapText="1"/>
    </xf>
    <xf numFmtId="0" fontId="21" fillId="0" borderId="29" xfId="3" applyNumberFormat="1" applyFont="1" applyBorder="1" applyAlignment="1">
      <alignment horizontal="left" vertical="center"/>
    </xf>
    <xf numFmtId="0" fontId="24" fillId="2" borderId="1" xfId="3" applyNumberFormat="1" applyFont="1" applyFill="1" applyBorder="1" applyAlignment="1" applyProtection="1">
      <alignment horizontal="center" vertical="center" wrapText="1"/>
    </xf>
    <xf numFmtId="41" fontId="24" fillId="0" borderId="1" xfId="5" applyNumberFormat="1" applyFont="1" applyBorder="1" applyAlignment="1">
      <alignment vertical="center"/>
    </xf>
    <xf numFmtId="0" fontId="27" fillId="0" borderId="29" xfId="3" applyNumberFormat="1" applyFont="1" applyFill="1" applyBorder="1" applyAlignment="1" applyProtection="1">
      <alignment horizontal="left" vertical="center"/>
    </xf>
    <xf numFmtId="41" fontId="24" fillId="0" borderId="20" xfId="5" applyNumberFormat="1" applyFont="1" applyBorder="1">
      <alignment vertical="center"/>
    </xf>
    <xf numFmtId="0" fontId="21" fillId="0" borderId="31" xfId="3" applyNumberFormat="1" applyFont="1" applyBorder="1" applyAlignment="1">
      <alignment horizontal="left" vertical="center" wrapText="1"/>
    </xf>
    <xf numFmtId="41" fontId="24" fillId="0" borderId="18" xfId="5" applyNumberFormat="1" applyFont="1" applyFill="1" applyBorder="1" applyAlignment="1" applyProtection="1">
      <alignment vertical="center"/>
    </xf>
    <xf numFmtId="41" fontId="24" fillId="0" borderId="18" xfId="5" applyNumberFormat="1" applyFont="1" applyBorder="1" applyAlignment="1">
      <alignment horizontal="center" vertical="center"/>
    </xf>
    <xf numFmtId="41" fontId="24" fillId="0" borderId="1" xfId="5" applyNumberFormat="1" applyFont="1" applyFill="1" applyBorder="1" applyAlignment="1" applyProtection="1">
      <alignment vertical="center"/>
    </xf>
    <xf numFmtId="41" fontId="24" fillId="0" borderId="1" xfId="5" applyNumberFormat="1" applyFont="1" applyBorder="1" applyAlignment="1">
      <alignment horizontal="center" vertical="center"/>
    </xf>
    <xf numFmtId="0" fontId="21" fillId="0" borderId="29" xfId="3" applyNumberFormat="1" applyFont="1" applyFill="1" applyBorder="1" applyAlignment="1">
      <alignment horizontal="left" vertical="center" wrapText="1"/>
    </xf>
    <xf numFmtId="0" fontId="24" fillId="2" borderId="30" xfId="3" applyNumberFormat="1" applyFont="1" applyFill="1" applyBorder="1" applyAlignment="1">
      <alignment horizontal="center" vertical="center"/>
    </xf>
    <xf numFmtId="41" fontId="24" fillId="0" borderId="20" xfId="3" applyNumberFormat="1" applyFont="1" applyFill="1" applyBorder="1" applyAlignment="1" applyProtection="1">
      <alignment vertical="center"/>
    </xf>
    <xf numFmtId="41" fontId="24" fillId="0" borderId="20" xfId="5" applyNumberFormat="1" applyFont="1" applyBorder="1" applyAlignment="1">
      <alignment vertical="center"/>
    </xf>
    <xf numFmtId="41" fontId="24" fillId="0" borderId="20" xfId="5" applyNumberFormat="1" applyFont="1" applyBorder="1" applyAlignment="1">
      <alignment horizontal="center" vertical="center"/>
    </xf>
    <xf numFmtId="0" fontId="24" fillId="2" borderId="1" xfId="3" applyNumberFormat="1" applyFont="1" applyFill="1" applyBorder="1" applyAlignment="1">
      <alignment horizontal="center" vertical="center"/>
    </xf>
    <xf numFmtId="0" fontId="5" fillId="0" borderId="0" xfId="3" applyNumberFormat="1" applyFont="1" applyAlignment="1">
      <alignment horizontal="center" vertical="center" wrapText="1"/>
    </xf>
    <xf numFmtId="0" fontId="5" fillId="0" borderId="0" xfId="3" applyNumberFormat="1" applyFont="1" applyAlignment="1">
      <alignment horizontal="center" vertical="center"/>
    </xf>
    <xf numFmtId="0" fontId="24" fillId="0" borderId="33" xfId="3" applyNumberFormat="1" applyFont="1" applyBorder="1" applyAlignment="1">
      <alignment horizontal="center" vertical="center"/>
    </xf>
    <xf numFmtId="0" fontId="24" fillId="0" borderId="18" xfId="3" applyNumberFormat="1" applyFont="1" applyBorder="1" applyAlignment="1">
      <alignment horizontal="center" vertical="center"/>
    </xf>
    <xf numFmtId="0" fontId="23" fillId="2" borderId="0" xfId="3" applyNumberFormat="1" applyFont="1" applyFill="1" applyAlignment="1">
      <alignment horizontal="center" vertical="center"/>
    </xf>
    <xf numFmtId="41" fontId="11" fillId="0" borderId="19" xfId="5" applyNumberFormat="1" applyFont="1" applyFill="1" applyBorder="1" applyAlignment="1" applyProtection="1">
      <alignment horizontal="center" vertical="center" wrapText="1"/>
    </xf>
    <xf numFmtId="0" fontId="27" fillId="0" borderId="1" xfId="3" applyNumberFormat="1" applyFont="1" applyFill="1" applyBorder="1" applyAlignment="1" applyProtection="1">
      <alignment horizontal="center" vertical="center"/>
    </xf>
    <xf numFmtId="0" fontId="27" fillId="0" borderId="28" xfId="3" applyNumberFormat="1" applyFont="1" applyFill="1" applyBorder="1" applyAlignment="1" applyProtection="1">
      <alignment horizontal="center" vertical="center"/>
    </xf>
    <xf numFmtId="0" fontId="11" fillId="0" borderId="32" xfId="3" applyNumberFormat="1" applyFont="1" applyFill="1" applyBorder="1" applyAlignment="1" applyProtection="1">
      <alignment horizontal="center" vertical="center"/>
    </xf>
    <xf numFmtId="0" fontId="11" fillId="0" borderId="19" xfId="3" applyNumberFormat="1" applyFont="1" applyFill="1" applyBorder="1" applyAlignment="1" applyProtection="1">
      <alignment horizontal="center" vertical="center"/>
    </xf>
    <xf numFmtId="0" fontId="11" fillId="0" borderId="24" xfId="3" applyNumberFormat="1" applyFont="1" applyFill="1" applyBorder="1" applyAlignment="1" applyProtection="1">
      <alignment horizontal="center" vertical="center"/>
    </xf>
    <xf numFmtId="0" fontId="11" fillId="0" borderId="23" xfId="3" applyNumberFormat="1" applyFont="1" applyFill="1" applyBorder="1" applyAlignment="1" applyProtection="1">
      <alignment horizontal="center" vertical="center"/>
    </xf>
    <xf numFmtId="0" fontId="11" fillId="0" borderId="25" xfId="3" applyNumberFormat="1" applyFont="1" applyFill="1" applyBorder="1" applyAlignment="1" applyProtection="1">
      <alignment horizontal="center" vertical="center"/>
    </xf>
    <xf numFmtId="0" fontId="11" fillId="0" borderId="27" xfId="3" applyNumberFormat="1" applyFont="1" applyFill="1" applyBorder="1" applyAlignment="1" applyProtection="1">
      <alignment horizontal="center" vertical="center"/>
    </xf>
    <xf numFmtId="0" fontId="24" fillId="2" borderId="28" xfId="3" applyNumberFormat="1" applyFont="1" applyFill="1" applyBorder="1" applyAlignment="1" applyProtection="1">
      <alignment horizontal="center" vertical="center"/>
    </xf>
    <xf numFmtId="0" fontId="24" fillId="2" borderId="30" xfId="3" applyNumberFormat="1" applyFont="1" applyFill="1" applyBorder="1" applyAlignment="1" applyProtection="1">
      <alignment horizontal="center" vertical="center"/>
    </xf>
    <xf numFmtId="0" fontId="5" fillId="0" borderId="24" xfId="3" applyNumberFormat="1" applyFont="1" applyFill="1" applyBorder="1" applyAlignment="1" applyProtection="1">
      <alignment horizontal="center" vertical="center" wrapText="1"/>
    </xf>
    <xf numFmtId="0" fontId="5" fillId="0" borderId="21" xfId="3" applyNumberFormat="1" applyFont="1" applyFill="1" applyBorder="1" applyAlignment="1" applyProtection="1">
      <alignment horizontal="center" vertical="center"/>
    </xf>
    <xf numFmtId="0" fontId="5" fillId="0" borderId="22" xfId="3" applyNumberFormat="1" applyFont="1" applyFill="1" applyBorder="1" applyAlignment="1" applyProtection="1">
      <alignment horizontal="center" vertical="center"/>
    </xf>
    <xf numFmtId="0" fontId="5" fillId="0" borderId="23" xfId="3" applyNumberFormat="1" applyFont="1" applyFill="1" applyBorder="1" applyAlignment="1" applyProtection="1">
      <alignment horizontal="center" vertical="center"/>
    </xf>
    <xf numFmtId="41" fontId="5" fillId="0" borderId="19" xfId="5" applyNumberFormat="1" applyFont="1" applyFill="1" applyBorder="1" applyAlignment="1" applyProtection="1">
      <alignment horizontal="center" vertical="center"/>
    </xf>
    <xf numFmtId="0" fontId="5" fillId="0" borderId="19" xfId="3" applyNumberFormat="1" applyFont="1" applyFill="1" applyBorder="1" applyAlignment="1" applyProtection="1">
      <alignment vertical="center"/>
    </xf>
    <xf numFmtId="0" fontId="5" fillId="0" borderId="25" xfId="3" applyNumberFormat="1" applyFont="1" applyFill="1" applyBorder="1" applyAlignment="1" applyProtection="1">
      <alignment horizontal="center" vertical="center"/>
    </xf>
    <xf numFmtId="0" fontId="5" fillId="0" borderId="27" xfId="3" applyNumberFormat="1" applyFont="1" applyFill="1" applyBorder="1" applyAlignment="1" applyProtection="1">
      <alignment horizontal="center" vertical="center"/>
    </xf>
    <xf numFmtId="0" fontId="24" fillId="2" borderId="33" xfId="3" applyNumberFormat="1" applyFont="1" applyFill="1" applyBorder="1" applyAlignment="1">
      <alignment horizontal="center" vertical="center"/>
    </xf>
    <xf numFmtId="0" fontId="24" fillId="2" borderId="18" xfId="3" applyNumberFormat="1" applyFont="1" applyFill="1" applyBorder="1" applyAlignment="1">
      <alignment horizontal="center" vertical="center"/>
    </xf>
    <xf numFmtId="41" fontId="17" fillId="0" borderId="11" xfId="1" applyNumberFormat="1" applyFont="1" applyFill="1" applyBorder="1" applyAlignment="1" applyProtection="1">
      <alignment horizontal="center" vertical="center"/>
    </xf>
    <xf numFmtId="41" fontId="17" fillId="0" borderId="6" xfId="1" applyNumberFormat="1" applyFont="1" applyFill="1" applyBorder="1" applyAlignment="1" applyProtection="1">
      <alignment horizontal="center" vertical="center"/>
    </xf>
    <xf numFmtId="41" fontId="17" fillId="0" borderId="5" xfId="1" applyNumberFormat="1" applyFont="1" applyFill="1" applyBorder="1" applyAlignment="1" applyProtection="1">
      <alignment horizontal="center" vertical="center"/>
    </xf>
    <xf numFmtId="41" fontId="3" fillId="0" borderId="16" xfId="1" applyNumberFormat="1" applyFont="1" applyFill="1" applyBorder="1" applyAlignment="1" applyProtection="1">
      <alignment horizontal="center" vertical="center"/>
      <protection locked="0"/>
    </xf>
    <xf numFmtId="41" fontId="3" fillId="0" borderId="10" xfId="1" applyNumberFormat="1" applyFont="1" applyFill="1" applyBorder="1" applyAlignment="1" applyProtection="1">
      <alignment horizontal="center" vertical="center"/>
      <protection locked="0"/>
    </xf>
    <xf numFmtId="41" fontId="3" fillId="0" borderId="14" xfId="1" applyNumberFormat="1" applyFont="1" applyFill="1" applyBorder="1" applyAlignment="1" applyProtection="1">
      <alignment horizontal="center" vertical="center"/>
      <protection locked="0"/>
    </xf>
    <xf numFmtId="41" fontId="3" fillId="0" borderId="4" xfId="1" applyNumberFormat="1" applyFont="1" applyFill="1" applyBorder="1" applyAlignment="1" applyProtection="1">
      <alignment horizontal="center" vertical="center"/>
      <protection locked="0"/>
    </xf>
    <xf numFmtId="41" fontId="3" fillId="2" borderId="11" xfId="1" applyNumberFormat="1" applyFont="1" applyFill="1" applyBorder="1" applyAlignment="1" applyProtection="1">
      <alignment horizontal="center" vertical="center" wrapText="1"/>
      <protection locked="0"/>
    </xf>
    <xf numFmtId="41" fontId="3" fillId="2" borderId="5" xfId="1" applyNumberFormat="1" applyFont="1" applyFill="1" applyBorder="1" applyAlignment="1" applyProtection="1">
      <alignment horizontal="center" vertical="center" wrapText="1"/>
      <protection locked="0"/>
    </xf>
    <xf numFmtId="0" fontId="18" fillId="0" borderId="0" xfId="0" applyNumberFormat="1" applyFont="1" applyFill="1" applyBorder="1" applyAlignment="1" applyProtection="1">
      <alignment horizontal="center" vertical="center"/>
    </xf>
    <xf numFmtId="41" fontId="18" fillId="0" borderId="0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Border="1" applyAlignment="1">
      <alignment horizontal="left" vertical="center"/>
    </xf>
    <xf numFmtId="41" fontId="16" fillId="2" borderId="11" xfId="1" applyNumberFormat="1" applyFont="1" applyFill="1" applyBorder="1" applyAlignment="1" applyProtection="1">
      <alignment horizontal="center" vertical="center"/>
      <protection locked="0"/>
    </xf>
    <xf numFmtId="41" fontId="16" fillId="2" borderId="5" xfId="1" applyNumberFormat="1" applyFont="1" applyFill="1" applyBorder="1" applyAlignment="1" applyProtection="1">
      <alignment horizontal="center" vertical="center"/>
      <protection locked="0"/>
    </xf>
    <xf numFmtId="41" fontId="3" fillId="0" borderId="11" xfId="1" applyNumberFormat="1" applyFont="1" applyFill="1" applyBorder="1" applyAlignment="1" applyProtection="1">
      <alignment horizontal="center" vertical="center"/>
      <protection locked="0"/>
    </xf>
    <xf numFmtId="41" fontId="3" fillId="0" borderId="5" xfId="1" applyNumberFormat="1" applyFont="1" applyFill="1" applyBorder="1" applyAlignment="1" applyProtection="1">
      <alignment horizontal="center" vertical="center"/>
      <protection locked="0"/>
    </xf>
    <xf numFmtId="41" fontId="3" fillId="0" borderId="3" xfId="1" applyNumberFormat="1" applyFont="1" applyFill="1" applyBorder="1" applyAlignment="1" applyProtection="1">
      <alignment horizontal="center" vertical="center"/>
      <protection locked="0"/>
    </xf>
    <xf numFmtId="41" fontId="3" fillId="0" borderId="15" xfId="1" applyNumberFormat="1" applyFont="1" applyFill="1" applyBorder="1" applyAlignment="1" applyProtection="1">
      <alignment horizontal="center" vertical="center"/>
      <protection locked="0"/>
    </xf>
    <xf numFmtId="41" fontId="3" fillId="0" borderId="7" xfId="1" applyNumberFormat="1" applyFont="1" applyFill="1" applyBorder="1" applyAlignment="1" applyProtection="1">
      <alignment horizontal="center" vertical="center"/>
      <protection locked="0"/>
    </xf>
    <xf numFmtId="41" fontId="3" fillId="2" borderId="11" xfId="1" applyNumberFormat="1" applyFont="1" applyFill="1" applyBorder="1" applyAlignment="1" applyProtection="1">
      <alignment horizontal="center" vertical="center"/>
      <protection locked="0"/>
    </xf>
    <xf numFmtId="41" fontId="3" fillId="2" borderId="5" xfId="1" applyNumberFormat="1" applyFont="1" applyFill="1" applyBorder="1" applyAlignment="1" applyProtection="1">
      <alignment horizontal="center" vertical="center"/>
      <protection locked="0"/>
    </xf>
    <xf numFmtId="41" fontId="3" fillId="0" borderId="3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7" xfId="1" applyNumberFormat="1" applyFont="1" applyFill="1" applyBorder="1" applyAlignment="1" applyProtection="1">
      <alignment horizontal="center" vertical="center" wrapText="1"/>
      <protection locked="0"/>
    </xf>
    <xf numFmtId="41" fontId="3" fillId="2" borderId="6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1" xfId="1" applyNumberFormat="1" applyFont="1" applyFill="1" applyBorder="1" applyAlignment="1" applyProtection="1">
      <alignment horizontal="center" vertical="center"/>
      <protection locked="0"/>
    </xf>
    <xf numFmtId="41" fontId="17" fillId="0" borderId="3" xfId="1" applyNumberFormat="1" applyFont="1" applyFill="1" applyBorder="1" applyAlignment="1" applyProtection="1">
      <alignment horizontal="center" vertical="center"/>
    </xf>
    <xf numFmtId="41" fontId="17" fillId="0" borderId="15" xfId="1" applyNumberFormat="1" applyFont="1" applyFill="1" applyBorder="1" applyAlignment="1" applyProtection="1">
      <alignment horizontal="center" vertical="center"/>
    </xf>
    <xf numFmtId="41" fontId="17" fillId="0" borderId="7" xfId="1" applyNumberFormat="1" applyFont="1" applyFill="1" applyBorder="1" applyAlignment="1" applyProtection="1">
      <alignment horizontal="center" vertical="center"/>
    </xf>
    <xf numFmtId="177" fontId="3" fillId="0" borderId="5" xfId="5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>
      <alignment horizontal="left" vertical="center"/>
    </xf>
    <xf numFmtId="0" fontId="6" fillId="2" borderId="0" xfId="4" applyNumberFormat="1" applyFont="1" applyFill="1" applyAlignment="1">
      <alignment horizontal="center" vertical="center"/>
    </xf>
    <xf numFmtId="0" fontId="9" fillId="2" borderId="11" xfId="4" applyNumberFormat="1" applyFont="1" applyFill="1" applyBorder="1" applyAlignment="1">
      <alignment horizontal="center" vertical="center"/>
    </xf>
    <xf numFmtId="0" fontId="9" fillId="2" borderId="5" xfId="4" applyNumberFormat="1" applyFont="1" applyFill="1" applyBorder="1" applyAlignment="1">
      <alignment horizontal="center" vertical="center"/>
    </xf>
    <xf numFmtId="0" fontId="7" fillId="2" borderId="17" xfId="3" applyNumberFormat="1" applyFont="1" applyFill="1" applyBorder="1" applyAlignment="1" applyProtection="1">
      <alignment horizontal="left" vertical="center"/>
    </xf>
    <xf numFmtId="0" fontId="7" fillId="0" borderId="1" xfId="3" applyNumberFormat="1" applyFont="1" applyFill="1" applyBorder="1" applyAlignment="1">
      <alignment horizontal="center" vertical="center"/>
    </xf>
    <xf numFmtId="0" fontId="7" fillId="2" borderId="1" xfId="4" applyNumberFormat="1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/>
    </xf>
    <xf numFmtId="41" fontId="6" fillId="2" borderId="0" xfId="5" applyNumberFormat="1" applyFont="1" applyFill="1" applyBorder="1" applyAlignment="1" applyProtection="1">
      <alignment horizontal="center" vertical="center"/>
    </xf>
    <xf numFmtId="0" fontId="7" fillId="2" borderId="1" xfId="2" applyNumberFormat="1" applyFont="1" applyFill="1" applyBorder="1" applyAlignment="1" applyProtection="1">
      <alignment horizontal="right" vertical="center" wrapText="1"/>
    </xf>
    <xf numFmtId="0" fontId="7" fillId="2" borderId="1" xfId="2" applyNumberFormat="1" applyFont="1" applyFill="1" applyBorder="1" applyAlignment="1" applyProtection="1">
      <alignment horizontal="right" vertical="center"/>
    </xf>
    <xf numFmtId="0" fontId="7" fillId="5" borderId="1" xfId="2" applyNumberFormat="1" applyFont="1" applyFill="1" applyBorder="1" applyAlignment="1" applyProtection="1">
      <alignment horizontal="center" vertical="center"/>
    </xf>
    <xf numFmtId="0" fontId="7" fillId="4" borderId="1" xfId="2" applyNumberFormat="1" applyFont="1" applyFill="1" applyBorder="1" applyAlignment="1" applyProtection="1">
      <alignment horizontal="center" vertical="center"/>
    </xf>
    <xf numFmtId="0" fontId="10" fillId="2" borderId="1" xfId="2" applyNumberFormat="1" applyFont="1" applyFill="1" applyBorder="1" applyAlignment="1" applyProtection="1">
      <alignment horizontal="center" vertical="center" wrapText="1"/>
    </xf>
    <xf numFmtId="0" fontId="10" fillId="2" borderId="1" xfId="2" applyNumberFormat="1" applyFont="1" applyFill="1" applyBorder="1" applyAlignment="1" applyProtection="1">
      <alignment horizontal="center" vertical="center"/>
    </xf>
    <xf numFmtId="0" fontId="7" fillId="6" borderId="1" xfId="2" applyNumberFormat="1" applyFont="1" applyFill="1" applyBorder="1" applyAlignment="1" applyProtection="1">
      <alignment horizontal="center" vertical="center"/>
    </xf>
    <xf numFmtId="0" fontId="8" fillId="2" borderId="1" xfId="3" applyNumberFormat="1" applyFont="1" applyFill="1" applyBorder="1" applyAlignment="1" applyProtection="1">
      <alignment horizontal="left" vertical="center" wrapText="1"/>
    </xf>
    <xf numFmtId="0" fontId="8" fillId="2" borderId="1" xfId="3" applyNumberFormat="1" applyFont="1" applyFill="1" applyBorder="1" applyAlignment="1" applyProtection="1">
      <alignment horizontal="left" vertical="center"/>
    </xf>
    <xf numFmtId="0" fontId="22" fillId="0" borderId="1" xfId="0" applyNumberFormat="1" applyFont="1" applyBorder="1" applyAlignment="1">
      <alignment horizontal="center" vertical="center"/>
    </xf>
    <xf numFmtId="0" fontId="22" fillId="0" borderId="0" xfId="0" applyNumberFormat="1" applyFont="1" applyAlignment="1">
      <alignment horizontal="center" vertical="center"/>
    </xf>
  </cellXfs>
  <cellStyles count="7">
    <cellStyle name="쉼표 [0]" xfId="1" builtinId="6"/>
    <cellStyle name="쉼표 [0] 2" xfId="5"/>
    <cellStyle name="쉼표 [0] 2 2" xfId="6"/>
    <cellStyle name="표준" xfId="0" builtinId="0"/>
    <cellStyle name="표준 2" xfId="3"/>
    <cellStyle name="표준_Sheet2" xfId="2"/>
    <cellStyle name="표준_Sheet4" xfId="4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685800</xdr:colOff>
      <xdr:row>9</xdr:row>
      <xdr:rowOff>85725</xdr:rowOff>
    </xdr:from>
    <xdr:to>
      <xdr:col>2</xdr:col>
      <xdr:colOff>923925</xdr:colOff>
      <xdr:row>9</xdr:row>
      <xdr:rowOff>361950</xdr:rowOff>
    </xdr:to>
    <xdr:pic>
      <xdr:nvPicPr>
        <xdr:cNvPr id="2" name="object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614083" y="3302000"/>
          <a:ext cx="232833" cy="2751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V26"/>
  <sheetViews>
    <sheetView zoomScaleNormal="100" workbookViewId="0">
      <selection activeCell="K26" sqref="K26"/>
    </sheetView>
  </sheetViews>
  <sheetFormatPr defaultColWidth="9" defaultRowHeight="13.5" x14ac:dyDescent="0.3"/>
  <cols>
    <col min="1" max="1" width="15.625" style="28" customWidth="1"/>
    <col min="2" max="2" width="15.625" style="76" customWidth="1"/>
    <col min="3" max="3" width="14.375" style="76" customWidth="1"/>
    <col min="4" max="4" width="13.75" style="74" customWidth="1"/>
    <col min="5" max="5" width="13.625" style="74" customWidth="1"/>
    <col min="6" max="6" width="14.125" style="28" customWidth="1"/>
    <col min="7" max="7" width="15.625" style="28" customWidth="1"/>
    <col min="8" max="8" width="42.25" style="28" customWidth="1"/>
    <col min="9" max="10" width="10" style="28" customWidth="1"/>
    <col min="11" max="11" width="18.875" style="28" customWidth="1"/>
    <col min="12" max="256" width="10" style="28" customWidth="1"/>
    <col min="257" max="16384" width="9" style="24"/>
  </cols>
  <sheetData>
    <row r="1" spans="1:11" ht="25.5" x14ac:dyDescent="0.3">
      <c r="A1" s="205" t="s">
        <v>247</v>
      </c>
      <c r="B1" s="205"/>
      <c r="C1" s="205"/>
      <c r="D1" s="205"/>
      <c r="E1" s="205"/>
      <c r="F1" s="205"/>
      <c r="G1" s="205"/>
      <c r="H1" s="205"/>
    </row>
    <row r="2" spans="1:11" ht="15" customHeight="1" x14ac:dyDescent="0.3">
      <c r="A2" s="82"/>
      <c r="B2" s="82"/>
      <c r="D2" s="83"/>
      <c r="E2" s="83"/>
      <c r="F2" s="82"/>
      <c r="G2" s="82"/>
      <c r="H2" s="82"/>
    </row>
    <row r="3" spans="1:11" ht="19.5" thickBot="1" x14ac:dyDescent="0.35">
      <c r="A3" s="141" t="s">
        <v>114</v>
      </c>
      <c r="B3" s="81"/>
      <c r="D3" s="142"/>
      <c r="E3" s="142"/>
      <c r="F3" s="143"/>
      <c r="G3" s="80"/>
      <c r="H3" s="79" t="s">
        <v>94</v>
      </c>
    </row>
    <row r="4" spans="1:11" s="30" customFormat="1" ht="26.1" customHeight="1" x14ac:dyDescent="0.3">
      <c r="A4" s="209" t="s">
        <v>93</v>
      </c>
      <c r="B4" s="210"/>
      <c r="C4" s="210"/>
      <c r="D4" s="206" t="s">
        <v>92</v>
      </c>
      <c r="E4" s="206"/>
      <c r="F4" s="211" t="s">
        <v>11</v>
      </c>
      <c r="G4" s="212"/>
      <c r="H4" s="213" t="s">
        <v>17</v>
      </c>
    </row>
    <row r="5" spans="1:11" s="30" customFormat="1" ht="26.1" customHeight="1" thickBot="1" x14ac:dyDescent="0.35">
      <c r="A5" s="144" t="s">
        <v>62</v>
      </c>
      <c r="B5" s="78" t="s">
        <v>66</v>
      </c>
      <c r="C5" s="78" t="s">
        <v>44</v>
      </c>
      <c r="D5" s="77" t="s">
        <v>183</v>
      </c>
      <c r="E5" s="115" t="s">
        <v>184</v>
      </c>
      <c r="F5" s="78" t="s">
        <v>51</v>
      </c>
      <c r="G5" s="137" t="s">
        <v>45</v>
      </c>
      <c r="H5" s="214"/>
    </row>
    <row r="6" spans="1:11" ht="26.1" customHeight="1" thickTop="1" x14ac:dyDescent="0.3">
      <c r="A6" s="203" t="s">
        <v>95</v>
      </c>
      <c r="B6" s="204"/>
      <c r="C6" s="204"/>
      <c r="D6" s="191">
        <f>D7+D12+D16+D20+D23</f>
        <v>1061611</v>
      </c>
      <c r="E6" s="182">
        <f>E7+E12+E16+E20+E23</f>
        <v>1046768</v>
      </c>
      <c r="F6" s="192"/>
      <c r="G6" s="192">
        <f>D6-E6</f>
        <v>14843</v>
      </c>
      <c r="H6" s="150" t="s">
        <v>316</v>
      </c>
    </row>
    <row r="7" spans="1:11" ht="26.1" customHeight="1" x14ac:dyDescent="0.3">
      <c r="A7" s="151" t="s">
        <v>115</v>
      </c>
      <c r="B7" s="162"/>
      <c r="C7" s="165"/>
      <c r="D7" s="193">
        <f>D8</f>
        <v>801729</v>
      </c>
      <c r="E7" s="187">
        <f>E8</f>
        <v>768068</v>
      </c>
      <c r="F7" s="194"/>
      <c r="G7" s="194">
        <f t="shared" ref="G7:G24" si="0">D7-E7</f>
        <v>33661</v>
      </c>
      <c r="H7" s="195"/>
    </row>
    <row r="8" spans="1:11" ht="26.1" customHeight="1" x14ac:dyDescent="0.3">
      <c r="A8" s="151"/>
      <c r="B8" s="162" t="s">
        <v>115</v>
      </c>
      <c r="C8" s="165"/>
      <c r="D8" s="193">
        <f>D9+D10+D11</f>
        <v>801729</v>
      </c>
      <c r="E8" s="187">
        <f>E9+E10+E11</f>
        <v>768068</v>
      </c>
      <c r="F8" s="194"/>
      <c r="G8" s="194">
        <f t="shared" si="0"/>
        <v>33661</v>
      </c>
      <c r="H8" s="195"/>
    </row>
    <row r="9" spans="1:11" ht="65.25" customHeight="1" x14ac:dyDescent="0.3">
      <c r="A9" s="208"/>
      <c r="B9" s="207"/>
      <c r="C9" s="162" t="s">
        <v>117</v>
      </c>
      <c r="D9" s="183">
        <v>782122</v>
      </c>
      <c r="E9" s="187">
        <v>750000</v>
      </c>
      <c r="F9" s="187"/>
      <c r="G9" s="194">
        <f t="shared" si="0"/>
        <v>32122</v>
      </c>
      <c r="H9" s="184" t="s">
        <v>317</v>
      </c>
      <c r="J9" s="201"/>
      <c r="K9" s="202"/>
    </row>
    <row r="10" spans="1:11" ht="84" x14ac:dyDescent="0.3">
      <c r="A10" s="208"/>
      <c r="B10" s="207"/>
      <c r="C10" s="162" t="s">
        <v>88</v>
      </c>
      <c r="D10" s="183">
        <v>19607</v>
      </c>
      <c r="E10" s="187">
        <v>18068</v>
      </c>
      <c r="F10" s="187"/>
      <c r="G10" s="194">
        <f t="shared" si="0"/>
        <v>1539</v>
      </c>
      <c r="H10" s="184" t="s">
        <v>315</v>
      </c>
    </row>
    <row r="11" spans="1:11" ht="35.25" hidden="1" customHeight="1" x14ac:dyDescent="0.3">
      <c r="A11" s="208"/>
      <c r="B11" s="207"/>
      <c r="C11" s="162" t="s">
        <v>132</v>
      </c>
      <c r="D11" s="183"/>
      <c r="E11" s="187">
        <v>0</v>
      </c>
      <c r="F11" s="187"/>
      <c r="G11" s="194">
        <f t="shared" si="0"/>
        <v>0</v>
      </c>
      <c r="H11" s="184"/>
    </row>
    <row r="12" spans="1:11" ht="26.1" customHeight="1" x14ac:dyDescent="0.3">
      <c r="A12" s="151" t="s">
        <v>127</v>
      </c>
      <c r="B12" s="162"/>
      <c r="C12" s="162"/>
      <c r="D12" s="193">
        <f>SUM(D14:D15)</f>
        <v>110000</v>
      </c>
      <c r="E12" s="187">
        <f>SUM(E14:E15)</f>
        <v>110000</v>
      </c>
      <c r="F12" s="187"/>
      <c r="G12" s="194"/>
      <c r="H12" s="185"/>
    </row>
    <row r="13" spans="1:11" ht="26.1" customHeight="1" x14ac:dyDescent="0.3">
      <c r="A13" s="151"/>
      <c r="B13" s="162" t="s">
        <v>127</v>
      </c>
      <c r="C13" s="162"/>
      <c r="D13" s="193">
        <f>D14+D15</f>
        <v>110000</v>
      </c>
      <c r="E13" s="187">
        <f>E14+E15</f>
        <v>110000</v>
      </c>
      <c r="F13" s="187"/>
      <c r="G13" s="194"/>
      <c r="H13" s="185"/>
    </row>
    <row r="14" spans="1:11" ht="39.75" customHeight="1" x14ac:dyDescent="0.3">
      <c r="A14" s="151"/>
      <c r="B14" s="200"/>
      <c r="C14" s="162" t="s">
        <v>108</v>
      </c>
      <c r="D14" s="183">
        <v>50000</v>
      </c>
      <c r="E14" s="155">
        <v>50000</v>
      </c>
      <c r="F14" s="187"/>
      <c r="G14" s="194"/>
      <c r="H14" s="184" t="s">
        <v>318</v>
      </c>
    </row>
    <row r="15" spans="1:11" ht="32.25" customHeight="1" x14ac:dyDescent="0.3">
      <c r="A15" s="151"/>
      <c r="B15" s="200"/>
      <c r="C15" s="162" t="s">
        <v>91</v>
      </c>
      <c r="D15" s="183">
        <v>60000</v>
      </c>
      <c r="E15" s="155">
        <v>60000</v>
      </c>
      <c r="F15" s="187"/>
      <c r="G15" s="194"/>
      <c r="H15" s="184"/>
    </row>
    <row r="16" spans="1:11" ht="26.1" customHeight="1" x14ac:dyDescent="0.3">
      <c r="A16" s="151" t="s">
        <v>42</v>
      </c>
      <c r="B16" s="162"/>
      <c r="C16" s="163"/>
      <c r="D16" s="155">
        <f>D17</f>
        <v>7000</v>
      </c>
      <c r="E16" s="155">
        <f>E17</f>
        <v>5000</v>
      </c>
      <c r="F16" s="187"/>
      <c r="G16" s="194">
        <f t="shared" si="0"/>
        <v>2000</v>
      </c>
      <c r="H16" s="145"/>
    </row>
    <row r="17" spans="1:8" ht="26.1" customHeight="1" x14ac:dyDescent="0.3">
      <c r="A17" s="151"/>
      <c r="B17" s="162" t="s">
        <v>42</v>
      </c>
      <c r="C17" s="163"/>
      <c r="D17" s="155">
        <f>D18+D19</f>
        <v>7000</v>
      </c>
      <c r="E17" s="155">
        <f>E18+E19</f>
        <v>5000</v>
      </c>
      <c r="F17" s="187"/>
      <c r="G17" s="194">
        <f t="shared" si="0"/>
        <v>2000</v>
      </c>
      <c r="H17" s="145"/>
    </row>
    <row r="18" spans="1:8" ht="26.1" customHeight="1" x14ac:dyDescent="0.3">
      <c r="A18" s="151"/>
      <c r="B18" s="200"/>
      <c r="C18" s="163" t="s">
        <v>106</v>
      </c>
      <c r="D18" s="155">
        <v>2000</v>
      </c>
      <c r="E18" s="155">
        <v>1000</v>
      </c>
      <c r="F18" s="187"/>
      <c r="G18" s="194">
        <f t="shared" si="0"/>
        <v>1000</v>
      </c>
      <c r="H18" s="145" t="s">
        <v>203</v>
      </c>
    </row>
    <row r="19" spans="1:8" ht="33" customHeight="1" x14ac:dyDescent="0.3">
      <c r="A19" s="173"/>
      <c r="B19" s="200"/>
      <c r="C19" s="186" t="s">
        <v>20</v>
      </c>
      <c r="D19" s="155">
        <v>5000</v>
      </c>
      <c r="E19" s="155">
        <v>4000</v>
      </c>
      <c r="F19" s="187"/>
      <c r="G19" s="194">
        <f t="shared" si="0"/>
        <v>1000</v>
      </c>
      <c r="H19" s="145" t="s">
        <v>309</v>
      </c>
    </row>
    <row r="20" spans="1:8" ht="26.1" customHeight="1" x14ac:dyDescent="0.3">
      <c r="A20" s="151" t="s">
        <v>38</v>
      </c>
      <c r="B20" s="162"/>
      <c r="C20" s="162"/>
      <c r="D20" s="155">
        <f>SUM(D22:D22)</f>
        <v>121082</v>
      </c>
      <c r="E20" s="155">
        <f>SUM(E22:E22)</f>
        <v>146000</v>
      </c>
      <c r="F20" s="187">
        <v>241918</v>
      </c>
      <c r="G20" s="194"/>
      <c r="H20" s="188"/>
    </row>
    <row r="21" spans="1:8" ht="26.1" customHeight="1" x14ac:dyDescent="0.3">
      <c r="A21" s="151"/>
      <c r="B21" s="162" t="s">
        <v>38</v>
      </c>
      <c r="C21" s="162"/>
      <c r="D21" s="155">
        <f>D22</f>
        <v>121082</v>
      </c>
      <c r="E21" s="155">
        <f>E22</f>
        <v>146000</v>
      </c>
      <c r="F21" s="187">
        <v>24918</v>
      </c>
      <c r="G21" s="194"/>
      <c r="H21" s="188"/>
    </row>
    <row r="22" spans="1:8" ht="49.5" customHeight="1" x14ac:dyDescent="0.3">
      <c r="A22" s="173"/>
      <c r="B22" s="162"/>
      <c r="C22" s="161" t="s">
        <v>96</v>
      </c>
      <c r="D22" s="183">
        <v>121082</v>
      </c>
      <c r="E22" s="155">
        <v>146000</v>
      </c>
      <c r="F22" s="187">
        <v>24918</v>
      </c>
      <c r="G22" s="194"/>
      <c r="H22" s="184" t="s">
        <v>302</v>
      </c>
    </row>
    <row r="23" spans="1:8" ht="26.1" customHeight="1" x14ac:dyDescent="0.3">
      <c r="A23" s="151" t="s">
        <v>46</v>
      </c>
      <c r="B23" s="162"/>
      <c r="C23" s="162"/>
      <c r="D23" s="183">
        <v>21800</v>
      </c>
      <c r="E23" s="187">
        <f>SUM(E25:E26)</f>
        <v>17700</v>
      </c>
      <c r="F23" s="187"/>
      <c r="G23" s="194">
        <f t="shared" si="0"/>
        <v>4100</v>
      </c>
      <c r="H23" s="185"/>
    </row>
    <row r="24" spans="1:8" ht="26.1" customHeight="1" x14ac:dyDescent="0.3">
      <c r="A24" s="151"/>
      <c r="B24" s="162" t="s">
        <v>46</v>
      </c>
      <c r="C24" s="162"/>
      <c r="D24" s="183">
        <v>21800</v>
      </c>
      <c r="E24" s="187">
        <f>E25+E26</f>
        <v>17700</v>
      </c>
      <c r="F24" s="187"/>
      <c r="G24" s="194">
        <f t="shared" si="0"/>
        <v>4100</v>
      </c>
      <c r="H24" s="185"/>
    </row>
    <row r="25" spans="1:8" ht="33" customHeight="1" x14ac:dyDescent="0.3">
      <c r="A25" s="151"/>
      <c r="B25" s="162"/>
      <c r="C25" s="161" t="s">
        <v>15</v>
      </c>
      <c r="D25" s="183">
        <v>1500</v>
      </c>
      <c r="E25" s="155">
        <v>5000</v>
      </c>
      <c r="F25" s="187">
        <f>E25-D25</f>
        <v>3500</v>
      </c>
      <c r="G25" s="194"/>
      <c r="H25" s="185"/>
    </row>
    <row r="26" spans="1:8" ht="120.75" customHeight="1" thickBot="1" x14ac:dyDescent="0.35">
      <c r="A26" s="196"/>
      <c r="B26" s="174"/>
      <c r="C26" s="174" t="s">
        <v>105</v>
      </c>
      <c r="D26" s="189">
        <v>11900</v>
      </c>
      <c r="E26" s="197">
        <v>12700</v>
      </c>
      <c r="F26" s="198">
        <v>800</v>
      </c>
      <c r="G26" s="199"/>
      <c r="H26" s="190" t="s">
        <v>319</v>
      </c>
    </row>
  </sheetData>
  <mergeCells count="11">
    <mergeCell ref="B18:B19"/>
    <mergeCell ref="J9:K9"/>
    <mergeCell ref="B14:B15"/>
    <mergeCell ref="A6:C6"/>
    <mergeCell ref="A1:H1"/>
    <mergeCell ref="D4:E4"/>
    <mergeCell ref="B9:B11"/>
    <mergeCell ref="A9:A11"/>
    <mergeCell ref="A4:C4"/>
    <mergeCell ref="F4:G4"/>
    <mergeCell ref="H4:H5"/>
  </mergeCells>
  <phoneticPr fontId="20" type="noConversion"/>
  <printOptions horizontalCentered="1"/>
  <pageMargins left="0.70805555582046509" right="0.70805555582046509" top="0.74750000238418579" bottom="0.74750000238418579" header="0.31402778625488281" footer="0.31402778625488281"/>
  <pageSetup paperSize="9" scale="80" orientation="landscape" r:id="rId1"/>
  <headerFooter>
    <oddFooter>&amp;R&amp;"돋움,Regular"아동양육시설 성애원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S63"/>
  <sheetViews>
    <sheetView zoomScale="90" zoomScaleNormal="90" workbookViewId="0">
      <selection activeCell="C10" sqref="C10"/>
    </sheetView>
  </sheetViews>
  <sheetFormatPr defaultColWidth="9" defaultRowHeight="13.5" x14ac:dyDescent="0.3"/>
  <cols>
    <col min="1" max="1" width="12.625" style="28" bestFit="1" customWidth="1"/>
    <col min="2" max="2" width="12.625" style="76" bestFit="1" customWidth="1"/>
    <col min="3" max="3" width="18.25" style="76" bestFit="1" customWidth="1"/>
    <col min="4" max="4" width="14.75" style="28" bestFit="1" customWidth="1"/>
    <col min="5" max="5" width="15.75" style="28" bestFit="1" customWidth="1"/>
    <col min="6" max="6" width="14.75" style="28" bestFit="1" customWidth="1"/>
    <col min="7" max="7" width="13.75" style="28" customWidth="1"/>
    <col min="8" max="8" width="42.625" style="75" customWidth="1"/>
    <col min="9" max="253" width="10" style="28" customWidth="1"/>
    <col min="254" max="16384" width="9" style="24"/>
  </cols>
  <sheetData>
    <row r="1" spans="1:8" ht="39" customHeight="1" x14ac:dyDescent="0.3">
      <c r="A1" s="205" t="s">
        <v>303</v>
      </c>
      <c r="B1" s="205"/>
      <c r="C1" s="205"/>
      <c r="D1" s="205"/>
      <c r="E1" s="205"/>
      <c r="F1" s="205"/>
      <c r="G1" s="205"/>
      <c r="H1" s="205"/>
    </row>
    <row r="2" spans="1:8" ht="25.5" x14ac:dyDescent="0.3">
      <c r="A2" s="82"/>
      <c r="B2" s="82"/>
      <c r="C2" s="82"/>
      <c r="D2" s="90"/>
      <c r="E2" s="88"/>
      <c r="F2" s="82"/>
      <c r="G2" s="82"/>
      <c r="H2" s="87"/>
    </row>
    <row r="3" spans="1:8" s="28" customFormat="1" ht="14.25" thickBot="1" x14ac:dyDescent="0.35">
      <c r="A3" s="138" t="s">
        <v>118</v>
      </c>
      <c r="B3" s="138"/>
      <c r="C3" s="138"/>
      <c r="D3" s="86"/>
      <c r="E3" s="139"/>
      <c r="F3" s="139"/>
      <c r="G3" s="86"/>
      <c r="H3" s="71" t="s">
        <v>16</v>
      </c>
    </row>
    <row r="4" spans="1:8" ht="24.95" customHeight="1" x14ac:dyDescent="0.3">
      <c r="A4" s="218" t="s">
        <v>93</v>
      </c>
      <c r="B4" s="219"/>
      <c r="C4" s="220"/>
      <c r="D4" s="217" t="s">
        <v>97</v>
      </c>
      <c r="E4" s="217"/>
      <c r="F4" s="221" t="s">
        <v>10</v>
      </c>
      <c r="G4" s="222"/>
      <c r="H4" s="223" t="s">
        <v>107</v>
      </c>
    </row>
    <row r="5" spans="1:8" ht="24.95" customHeight="1" thickBot="1" x14ac:dyDescent="0.35">
      <c r="A5" s="140" t="s">
        <v>62</v>
      </c>
      <c r="B5" s="85" t="s">
        <v>66</v>
      </c>
      <c r="C5" s="85" t="s">
        <v>44</v>
      </c>
      <c r="D5" s="77" t="s">
        <v>199</v>
      </c>
      <c r="E5" s="115" t="s">
        <v>200</v>
      </c>
      <c r="F5" s="84" t="s">
        <v>51</v>
      </c>
      <c r="G5" s="84" t="s">
        <v>45</v>
      </c>
      <c r="H5" s="224"/>
    </row>
    <row r="6" spans="1:8" ht="27" customHeight="1" thickTop="1" x14ac:dyDescent="0.3">
      <c r="A6" s="225" t="s">
        <v>12</v>
      </c>
      <c r="B6" s="226"/>
      <c r="C6" s="226"/>
      <c r="D6" s="147">
        <f>D7+D24+D29+D55+D58</f>
        <v>1061611</v>
      </c>
      <c r="E6" s="148">
        <f>E7+E24+E29+E55+E58</f>
        <v>1046768</v>
      </c>
      <c r="F6" s="147"/>
      <c r="G6" s="149">
        <f>D6-E6</f>
        <v>14843</v>
      </c>
      <c r="H6" s="150" t="s">
        <v>316</v>
      </c>
    </row>
    <row r="7" spans="1:8" ht="24.75" customHeight="1" x14ac:dyDescent="0.3">
      <c r="A7" s="151" t="s">
        <v>47</v>
      </c>
      <c r="B7" s="152"/>
      <c r="C7" s="152"/>
      <c r="D7" s="153">
        <f>D8+D14+D17</f>
        <v>701500</v>
      </c>
      <c r="E7" s="154">
        <f>E8+E14+E17</f>
        <v>708525</v>
      </c>
      <c r="F7" s="154">
        <v>7025</v>
      </c>
      <c r="G7" s="155"/>
      <c r="H7" s="156"/>
    </row>
    <row r="8" spans="1:8" ht="24.75" customHeight="1" x14ac:dyDescent="0.3">
      <c r="A8" s="151"/>
      <c r="B8" s="157" t="s">
        <v>54</v>
      </c>
      <c r="C8" s="157"/>
      <c r="D8" s="153">
        <f>SUM(D9:D13)</f>
        <v>637834</v>
      </c>
      <c r="E8" s="154">
        <f>SUM(E9:E13)</f>
        <v>624852</v>
      </c>
      <c r="F8" s="154"/>
      <c r="G8" s="155">
        <f t="shared" ref="G8:G61" si="0">D8-E8</f>
        <v>12982</v>
      </c>
      <c r="H8" s="156"/>
    </row>
    <row r="9" spans="1:8" ht="48" customHeight="1" x14ac:dyDescent="0.3">
      <c r="A9" s="151"/>
      <c r="B9" s="157"/>
      <c r="C9" s="157" t="s">
        <v>98</v>
      </c>
      <c r="D9" s="158">
        <v>416984</v>
      </c>
      <c r="E9" s="159">
        <v>410000</v>
      </c>
      <c r="F9" s="153"/>
      <c r="G9" s="155">
        <f t="shared" si="0"/>
        <v>6984</v>
      </c>
      <c r="H9" s="160" t="s">
        <v>311</v>
      </c>
    </row>
    <row r="10" spans="1:8" ht="63" customHeight="1" x14ac:dyDescent="0.3">
      <c r="A10" s="151"/>
      <c r="B10" s="157"/>
      <c r="C10" s="157" t="s">
        <v>120</v>
      </c>
      <c r="D10" s="158">
        <v>125039</v>
      </c>
      <c r="E10" s="159">
        <v>120000</v>
      </c>
      <c r="F10" s="153">
        <f>D10-E10</f>
        <v>5039</v>
      </c>
      <c r="G10" s="155">
        <f t="shared" si="0"/>
        <v>5039</v>
      </c>
      <c r="H10" s="160" t="s">
        <v>312</v>
      </c>
    </row>
    <row r="11" spans="1:8" ht="35.25" customHeight="1" x14ac:dyDescent="0.3">
      <c r="A11" s="151"/>
      <c r="B11" s="157"/>
      <c r="C11" s="161" t="s">
        <v>5</v>
      </c>
      <c r="D11" s="158">
        <v>40811</v>
      </c>
      <c r="E11" s="159">
        <v>42000</v>
      </c>
      <c r="F11" s="153">
        <f>E11-D11</f>
        <v>1189</v>
      </c>
      <c r="G11" s="155"/>
      <c r="H11" s="160" t="s">
        <v>313</v>
      </c>
    </row>
    <row r="12" spans="1:8" ht="81.75" customHeight="1" x14ac:dyDescent="0.3">
      <c r="A12" s="151"/>
      <c r="B12" s="157"/>
      <c r="C12" s="161" t="s">
        <v>19</v>
      </c>
      <c r="D12" s="158">
        <v>53000</v>
      </c>
      <c r="E12" s="159">
        <v>51000</v>
      </c>
      <c r="F12" s="153"/>
      <c r="G12" s="155">
        <f t="shared" si="0"/>
        <v>2000</v>
      </c>
      <c r="H12" s="160" t="s">
        <v>314</v>
      </c>
    </row>
    <row r="13" spans="1:8" ht="100.5" customHeight="1" x14ac:dyDescent="0.3">
      <c r="A13" s="151"/>
      <c r="B13" s="157"/>
      <c r="C13" s="157" t="s">
        <v>103</v>
      </c>
      <c r="D13" s="158">
        <v>2000</v>
      </c>
      <c r="E13" s="158">
        <v>1852</v>
      </c>
      <c r="F13" s="153"/>
      <c r="G13" s="155">
        <f t="shared" si="0"/>
        <v>148</v>
      </c>
      <c r="H13" s="160" t="s">
        <v>304</v>
      </c>
    </row>
    <row r="14" spans="1:8" ht="24.75" customHeight="1" x14ac:dyDescent="0.3">
      <c r="A14" s="151"/>
      <c r="B14" s="157" t="s">
        <v>116</v>
      </c>
      <c r="C14" s="157"/>
      <c r="D14" s="153">
        <f>SUM(D15:D16)</f>
        <v>3160</v>
      </c>
      <c r="E14" s="154">
        <f>SUM(E15:E16)</f>
        <v>3674</v>
      </c>
      <c r="F14" s="153">
        <v>514</v>
      </c>
      <c r="G14" s="155"/>
      <c r="H14" s="156"/>
    </row>
    <row r="15" spans="1:8" ht="52.5" customHeight="1" x14ac:dyDescent="0.3">
      <c r="A15" s="151"/>
      <c r="B15" s="200"/>
      <c r="C15" s="157" t="s">
        <v>130</v>
      </c>
      <c r="D15" s="158">
        <v>2400</v>
      </c>
      <c r="E15" s="158">
        <v>2914</v>
      </c>
      <c r="F15" s="153">
        <f>E15-D15</f>
        <v>514</v>
      </c>
      <c r="G15" s="155"/>
      <c r="H15" s="160" t="s">
        <v>305</v>
      </c>
    </row>
    <row r="16" spans="1:8" ht="49.5" customHeight="1" x14ac:dyDescent="0.3">
      <c r="A16" s="151"/>
      <c r="B16" s="200"/>
      <c r="C16" s="157" t="s">
        <v>125</v>
      </c>
      <c r="D16" s="158">
        <v>760</v>
      </c>
      <c r="E16" s="158">
        <v>760</v>
      </c>
      <c r="F16" s="153"/>
      <c r="G16" s="155"/>
      <c r="H16" s="160" t="s">
        <v>306</v>
      </c>
    </row>
    <row r="17" spans="1:8" ht="29.25" customHeight="1" x14ac:dyDescent="0.3">
      <c r="A17" s="151"/>
      <c r="B17" s="157" t="s">
        <v>50</v>
      </c>
      <c r="C17" s="157"/>
      <c r="D17" s="153">
        <f>SUM(D18:D23)</f>
        <v>60506</v>
      </c>
      <c r="E17" s="154">
        <f>SUM(E18:E23)</f>
        <v>79999</v>
      </c>
      <c r="F17" s="153">
        <v>19493</v>
      </c>
      <c r="G17" s="155"/>
      <c r="H17" s="156"/>
    </row>
    <row r="18" spans="1:8" ht="72" customHeight="1" x14ac:dyDescent="0.3">
      <c r="A18" s="151"/>
      <c r="B18" s="200"/>
      <c r="C18" s="157" t="s">
        <v>87</v>
      </c>
      <c r="D18" s="158">
        <v>3000</v>
      </c>
      <c r="E18" s="159">
        <v>3100</v>
      </c>
      <c r="F18" s="153">
        <f>E18-D18</f>
        <v>100</v>
      </c>
      <c r="G18" s="155"/>
      <c r="H18" s="160" t="s">
        <v>308</v>
      </c>
    </row>
    <row r="19" spans="1:8" ht="188.25" customHeight="1" x14ac:dyDescent="0.3">
      <c r="A19" s="151"/>
      <c r="B19" s="200"/>
      <c r="C19" s="161" t="s">
        <v>26</v>
      </c>
      <c r="D19" s="158">
        <v>20760</v>
      </c>
      <c r="E19" s="159">
        <v>23349</v>
      </c>
      <c r="F19" s="153">
        <v>2589</v>
      </c>
      <c r="G19" s="155"/>
      <c r="H19" s="160" t="s">
        <v>297</v>
      </c>
    </row>
    <row r="20" spans="1:8" ht="126" customHeight="1" x14ac:dyDescent="0.3">
      <c r="A20" s="151"/>
      <c r="B20" s="200"/>
      <c r="C20" s="157" t="s">
        <v>111</v>
      </c>
      <c r="D20" s="158">
        <v>21200</v>
      </c>
      <c r="E20" s="159">
        <v>32160</v>
      </c>
      <c r="F20" s="153">
        <f>E20-D20</f>
        <v>10960</v>
      </c>
      <c r="G20" s="155"/>
      <c r="H20" s="160" t="s">
        <v>307</v>
      </c>
    </row>
    <row r="21" spans="1:8" ht="153" customHeight="1" x14ac:dyDescent="0.3">
      <c r="A21" s="151"/>
      <c r="B21" s="200"/>
      <c r="C21" s="157" t="s">
        <v>113</v>
      </c>
      <c r="D21" s="158">
        <v>8546</v>
      </c>
      <c r="E21" s="159">
        <v>8930</v>
      </c>
      <c r="F21" s="153">
        <f>E21-D21</f>
        <v>384</v>
      </c>
      <c r="G21" s="155"/>
      <c r="H21" s="160" t="s">
        <v>301</v>
      </c>
    </row>
    <row r="22" spans="1:8" ht="49.5" customHeight="1" x14ac:dyDescent="0.3">
      <c r="A22" s="151"/>
      <c r="B22" s="200"/>
      <c r="C22" s="157" t="s">
        <v>109</v>
      </c>
      <c r="D22" s="158">
        <v>5000</v>
      </c>
      <c r="E22" s="159">
        <v>10800</v>
      </c>
      <c r="F22" s="153">
        <f>E22-D22</f>
        <v>5800</v>
      </c>
      <c r="G22" s="155"/>
      <c r="H22" s="160" t="s">
        <v>298</v>
      </c>
    </row>
    <row r="23" spans="1:8" ht="55.5" customHeight="1" x14ac:dyDescent="0.3">
      <c r="A23" s="151"/>
      <c r="B23" s="157"/>
      <c r="C23" s="157" t="s">
        <v>101</v>
      </c>
      <c r="D23" s="158">
        <v>2000</v>
      </c>
      <c r="E23" s="159">
        <v>1660</v>
      </c>
      <c r="F23" s="153"/>
      <c r="G23" s="155">
        <f t="shared" si="0"/>
        <v>340</v>
      </c>
      <c r="H23" s="160" t="s">
        <v>291</v>
      </c>
    </row>
    <row r="24" spans="1:8" ht="24.75" customHeight="1" x14ac:dyDescent="0.3">
      <c r="A24" s="151" t="s">
        <v>123</v>
      </c>
      <c r="B24" s="157"/>
      <c r="C24" s="157"/>
      <c r="D24" s="153">
        <f>SUM(D26:D28)</f>
        <v>55960</v>
      </c>
      <c r="E24" s="154">
        <f>SUM(E26:E28)</f>
        <v>45560</v>
      </c>
      <c r="F24" s="153"/>
      <c r="G24" s="155">
        <f t="shared" si="0"/>
        <v>10400</v>
      </c>
      <c r="H24" s="156"/>
    </row>
    <row r="25" spans="1:8" ht="24.75" customHeight="1" x14ac:dyDescent="0.3">
      <c r="A25" s="151"/>
      <c r="B25" s="157" t="s">
        <v>43</v>
      </c>
      <c r="C25" s="157"/>
      <c r="D25" s="153">
        <f>D26+D27+D28</f>
        <v>55960</v>
      </c>
      <c r="E25" s="154">
        <f>E26+E27+E28</f>
        <v>45560</v>
      </c>
      <c r="F25" s="153"/>
      <c r="G25" s="155">
        <f t="shared" si="0"/>
        <v>10400</v>
      </c>
      <c r="H25" s="156"/>
    </row>
    <row r="26" spans="1:8" ht="24.75" customHeight="1" x14ac:dyDescent="0.3">
      <c r="A26" s="151"/>
      <c r="B26" s="157"/>
      <c r="C26" s="157" t="s">
        <v>43</v>
      </c>
      <c r="D26" s="158">
        <v>20000</v>
      </c>
      <c r="E26" s="158">
        <v>10000</v>
      </c>
      <c r="F26" s="153"/>
      <c r="G26" s="155">
        <f t="shared" si="0"/>
        <v>10000</v>
      </c>
      <c r="H26" s="160" t="s">
        <v>289</v>
      </c>
    </row>
    <row r="27" spans="1:8" ht="27" customHeight="1" x14ac:dyDescent="0.3">
      <c r="A27" s="151"/>
      <c r="B27" s="157"/>
      <c r="C27" s="157" t="s">
        <v>128</v>
      </c>
      <c r="D27" s="158">
        <v>8000</v>
      </c>
      <c r="E27" s="159">
        <v>3600</v>
      </c>
      <c r="F27" s="153"/>
      <c r="G27" s="155">
        <f t="shared" si="0"/>
        <v>4400</v>
      </c>
      <c r="H27" s="160" t="s">
        <v>250</v>
      </c>
    </row>
    <row r="28" spans="1:8" ht="90" customHeight="1" x14ac:dyDescent="0.3">
      <c r="A28" s="151"/>
      <c r="B28" s="157"/>
      <c r="C28" s="157" t="s">
        <v>110</v>
      </c>
      <c r="D28" s="158">
        <v>27960</v>
      </c>
      <c r="E28" s="159">
        <v>31960</v>
      </c>
      <c r="F28" s="153">
        <f>E28-D28</f>
        <v>4000</v>
      </c>
      <c r="G28" s="155">
        <f t="shared" si="0"/>
        <v>-4000</v>
      </c>
      <c r="H28" s="160" t="s">
        <v>290</v>
      </c>
    </row>
    <row r="29" spans="1:8" ht="24.75" customHeight="1" x14ac:dyDescent="0.3">
      <c r="A29" s="151" t="s">
        <v>55</v>
      </c>
      <c r="B29" s="157"/>
      <c r="C29" s="157"/>
      <c r="D29" s="153">
        <f>D30+D36+D45</f>
        <v>302688</v>
      </c>
      <c r="E29" s="154">
        <f>E30+E36+E45</f>
        <v>254440</v>
      </c>
      <c r="F29" s="153"/>
      <c r="G29" s="155">
        <f t="shared" si="0"/>
        <v>48248</v>
      </c>
      <c r="H29" s="156"/>
    </row>
    <row r="30" spans="1:8" ht="24.75" customHeight="1" x14ac:dyDescent="0.3">
      <c r="A30" s="151"/>
      <c r="B30" s="157" t="s">
        <v>50</v>
      </c>
      <c r="C30" s="157"/>
      <c r="D30" s="153">
        <f>SUM(D31:D35)</f>
        <v>189114</v>
      </c>
      <c r="E30" s="154">
        <f>SUM(E31:E35)</f>
        <v>147800</v>
      </c>
      <c r="F30" s="153"/>
      <c r="G30" s="155">
        <f t="shared" si="0"/>
        <v>41314</v>
      </c>
      <c r="H30" s="156"/>
    </row>
    <row r="31" spans="1:8" ht="121.5" customHeight="1" x14ac:dyDescent="0.3">
      <c r="A31" s="151"/>
      <c r="B31" s="163"/>
      <c r="C31" s="161" t="s">
        <v>0</v>
      </c>
      <c r="D31" s="158">
        <v>122770</v>
      </c>
      <c r="E31" s="159">
        <v>94050</v>
      </c>
      <c r="F31" s="153"/>
      <c r="G31" s="155">
        <f t="shared" si="0"/>
        <v>28720</v>
      </c>
      <c r="H31" s="164" t="s">
        <v>251</v>
      </c>
    </row>
    <row r="32" spans="1:8" ht="76.5" customHeight="1" x14ac:dyDescent="0.3">
      <c r="A32" s="151"/>
      <c r="B32" s="165"/>
      <c r="C32" s="161" t="s">
        <v>2</v>
      </c>
      <c r="D32" s="158">
        <v>28194</v>
      </c>
      <c r="E32" s="159">
        <v>17204</v>
      </c>
      <c r="F32" s="153"/>
      <c r="G32" s="155">
        <f t="shared" si="0"/>
        <v>10990</v>
      </c>
      <c r="H32" s="166" t="s">
        <v>252</v>
      </c>
    </row>
    <row r="33" spans="1:253" ht="50.25" customHeight="1" x14ac:dyDescent="0.3">
      <c r="A33" s="151"/>
      <c r="B33" s="163"/>
      <c r="C33" s="161" t="s">
        <v>122</v>
      </c>
      <c r="D33" s="158">
        <v>16000</v>
      </c>
      <c r="E33" s="159">
        <v>14446</v>
      </c>
      <c r="F33" s="153"/>
      <c r="G33" s="155">
        <f t="shared" si="0"/>
        <v>1554</v>
      </c>
      <c r="H33" s="164" t="s">
        <v>259</v>
      </c>
    </row>
    <row r="34" spans="1:253" ht="99" customHeight="1" x14ac:dyDescent="0.3">
      <c r="A34" s="151"/>
      <c r="B34" s="165"/>
      <c r="C34" s="157" t="s">
        <v>126</v>
      </c>
      <c r="D34" s="158">
        <v>7000</v>
      </c>
      <c r="E34" s="159">
        <v>8800</v>
      </c>
      <c r="F34" s="153">
        <f>E34-D34</f>
        <v>1800</v>
      </c>
      <c r="G34" s="155"/>
      <c r="H34" s="160" t="s">
        <v>253</v>
      </c>
    </row>
    <row r="35" spans="1:253" ht="89.25" customHeight="1" x14ac:dyDescent="0.3">
      <c r="A35" s="151"/>
      <c r="B35" s="165"/>
      <c r="C35" s="157" t="s">
        <v>89</v>
      </c>
      <c r="D35" s="158">
        <v>15150</v>
      </c>
      <c r="E35" s="159">
        <v>13300</v>
      </c>
      <c r="F35" s="153"/>
      <c r="G35" s="155">
        <f t="shared" si="0"/>
        <v>1850</v>
      </c>
      <c r="H35" s="167" t="s">
        <v>292</v>
      </c>
    </row>
    <row r="36" spans="1:253" ht="24.75" customHeight="1" x14ac:dyDescent="0.3">
      <c r="A36" s="151"/>
      <c r="B36" s="168" t="s">
        <v>40</v>
      </c>
      <c r="C36" s="157"/>
      <c r="D36" s="158">
        <f>SUM(D37:D44)</f>
        <v>59564</v>
      </c>
      <c r="E36" s="159">
        <f>SUM(E37:E44)</f>
        <v>39586</v>
      </c>
      <c r="F36" s="153"/>
      <c r="G36" s="155">
        <f t="shared" si="0"/>
        <v>19978</v>
      </c>
      <c r="H36" s="156"/>
    </row>
    <row r="37" spans="1:253" ht="44.25" customHeight="1" x14ac:dyDescent="0.3">
      <c r="A37" s="151"/>
      <c r="B37" s="168"/>
      <c r="C37" s="157" t="s">
        <v>90</v>
      </c>
      <c r="D37" s="158">
        <v>3000</v>
      </c>
      <c r="E37" s="159">
        <v>1891</v>
      </c>
      <c r="F37" s="153"/>
      <c r="G37" s="155">
        <f t="shared" si="0"/>
        <v>1109</v>
      </c>
      <c r="H37" s="160" t="s">
        <v>254</v>
      </c>
    </row>
    <row r="38" spans="1:253" ht="74.25" customHeight="1" x14ac:dyDescent="0.3">
      <c r="A38" s="151"/>
      <c r="B38" s="168"/>
      <c r="C38" s="157" t="s">
        <v>119</v>
      </c>
      <c r="D38" s="158">
        <v>11104</v>
      </c>
      <c r="E38" s="159">
        <v>4336</v>
      </c>
      <c r="F38" s="153"/>
      <c r="G38" s="155">
        <f t="shared" si="0"/>
        <v>6768</v>
      </c>
      <c r="H38" s="160" t="s">
        <v>255</v>
      </c>
    </row>
    <row r="39" spans="1:253" ht="42.75" customHeight="1" x14ac:dyDescent="0.3">
      <c r="A39" s="151"/>
      <c r="B39" s="168"/>
      <c r="C39" s="157" t="s">
        <v>112</v>
      </c>
      <c r="D39" s="158">
        <v>4000</v>
      </c>
      <c r="E39" s="159">
        <v>6060</v>
      </c>
      <c r="F39" s="153">
        <f t="shared" ref="F39:F42" si="1">E39-D39</f>
        <v>2060</v>
      </c>
      <c r="G39" s="155"/>
      <c r="H39" s="160" t="s">
        <v>256</v>
      </c>
    </row>
    <row r="40" spans="1:253" ht="62.25" customHeight="1" x14ac:dyDescent="0.3">
      <c r="A40" s="151"/>
      <c r="B40" s="168"/>
      <c r="C40" s="157" t="s">
        <v>99</v>
      </c>
      <c r="D40" s="158">
        <v>32960</v>
      </c>
      <c r="E40" s="159">
        <v>12000</v>
      </c>
      <c r="F40" s="153"/>
      <c r="G40" s="155">
        <f t="shared" si="0"/>
        <v>20960</v>
      </c>
      <c r="H40" s="160" t="s">
        <v>257</v>
      </c>
    </row>
    <row r="41" spans="1:253" ht="51.75" customHeight="1" x14ac:dyDescent="0.3">
      <c r="A41" s="151"/>
      <c r="B41" s="168"/>
      <c r="C41" s="157" t="s">
        <v>100</v>
      </c>
      <c r="D41" s="158">
        <v>2000</v>
      </c>
      <c r="E41" s="159">
        <v>1655</v>
      </c>
      <c r="F41" s="153"/>
      <c r="G41" s="155">
        <f t="shared" si="0"/>
        <v>345</v>
      </c>
      <c r="H41" s="160" t="s">
        <v>258</v>
      </c>
    </row>
    <row r="42" spans="1:253" ht="33.75" customHeight="1" x14ac:dyDescent="0.3">
      <c r="A42" s="151"/>
      <c r="B42" s="168"/>
      <c r="C42" s="157" t="s">
        <v>173</v>
      </c>
      <c r="D42" s="158">
        <v>4000</v>
      </c>
      <c r="E42" s="159">
        <v>6600</v>
      </c>
      <c r="F42" s="153">
        <f t="shared" si="1"/>
        <v>2600</v>
      </c>
      <c r="G42" s="155"/>
      <c r="H42" s="160" t="s">
        <v>260</v>
      </c>
    </row>
    <row r="43" spans="1:253" ht="45" customHeight="1" x14ac:dyDescent="0.3">
      <c r="A43" s="151"/>
      <c r="B43" s="168"/>
      <c r="C43" s="157" t="s">
        <v>121</v>
      </c>
      <c r="D43" s="158">
        <v>1000</v>
      </c>
      <c r="E43" s="159">
        <v>5040</v>
      </c>
      <c r="F43" s="153">
        <f>E43-D43</f>
        <v>4040</v>
      </c>
      <c r="G43" s="155"/>
      <c r="H43" s="160" t="s">
        <v>299</v>
      </c>
    </row>
    <row r="44" spans="1:253" ht="30.75" customHeight="1" x14ac:dyDescent="0.3">
      <c r="A44" s="151"/>
      <c r="B44" s="168"/>
      <c r="C44" s="157" t="s">
        <v>129</v>
      </c>
      <c r="D44" s="158">
        <v>1500</v>
      </c>
      <c r="E44" s="159">
        <v>2004</v>
      </c>
      <c r="F44" s="153">
        <f>E44-D44</f>
        <v>504</v>
      </c>
      <c r="G44" s="155"/>
      <c r="H44" s="160" t="s">
        <v>300</v>
      </c>
      <c r="IQ44" s="24"/>
      <c r="IR44" s="24"/>
      <c r="IS44" s="24"/>
    </row>
    <row r="45" spans="1:253" ht="24.75" customHeight="1" x14ac:dyDescent="0.3">
      <c r="A45" s="169"/>
      <c r="B45" s="165" t="s">
        <v>55</v>
      </c>
      <c r="C45" s="157" t="s">
        <v>53</v>
      </c>
      <c r="D45" s="158">
        <f>SUM(D46:D54)</f>
        <v>54010</v>
      </c>
      <c r="E45" s="159">
        <f>SUM(E46:E54)</f>
        <v>67054</v>
      </c>
      <c r="F45" s="153">
        <f>E45-D45</f>
        <v>13044</v>
      </c>
      <c r="G45" s="155"/>
      <c r="H45" s="160"/>
      <c r="IQ45" s="24"/>
      <c r="IR45" s="24"/>
      <c r="IS45" s="24"/>
    </row>
    <row r="46" spans="1:253" ht="54" customHeight="1" x14ac:dyDescent="0.3">
      <c r="A46" s="169"/>
      <c r="B46" s="170"/>
      <c r="C46" s="161" t="s">
        <v>9</v>
      </c>
      <c r="D46" s="158">
        <v>7488</v>
      </c>
      <c r="E46" s="159">
        <v>6952</v>
      </c>
      <c r="F46" s="153"/>
      <c r="G46" s="155">
        <f t="shared" si="0"/>
        <v>536</v>
      </c>
      <c r="H46" s="160" t="s">
        <v>293</v>
      </c>
      <c r="J46" s="131"/>
      <c r="IQ46" s="24"/>
      <c r="IR46" s="24"/>
      <c r="IS46" s="24"/>
    </row>
    <row r="47" spans="1:253" ht="36" customHeight="1" x14ac:dyDescent="0.3">
      <c r="A47" s="169"/>
      <c r="B47" s="171"/>
      <c r="C47" s="161" t="s">
        <v>8</v>
      </c>
      <c r="D47" s="158">
        <v>2000</v>
      </c>
      <c r="E47" s="159">
        <v>5040</v>
      </c>
      <c r="F47" s="153">
        <f>E47-D47</f>
        <v>3040</v>
      </c>
      <c r="G47" s="155"/>
      <c r="H47" s="160" t="s">
        <v>294</v>
      </c>
      <c r="J47" s="131"/>
      <c r="IQ47" s="24"/>
      <c r="IR47" s="24"/>
      <c r="IS47" s="24"/>
    </row>
    <row r="48" spans="1:253" ht="78" customHeight="1" x14ac:dyDescent="0.3">
      <c r="A48" s="169"/>
      <c r="B48" s="171"/>
      <c r="C48" s="161" t="s">
        <v>182</v>
      </c>
      <c r="D48" s="158">
        <v>8316</v>
      </c>
      <c r="E48" s="159">
        <v>12947</v>
      </c>
      <c r="F48" s="153">
        <f>E48-D48</f>
        <v>4631</v>
      </c>
      <c r="G48" s="155"/>
      <c r="H48" s="160" t="s">
        <v>295</v>
      </c>
      <c r="J48" s="131"/>
      <c r="IQ48" s="24"/>
      <c r="IR48" s="24"/>
      <c r="IS48" s="24"/>
    </row>
    <row r="49" spans="1:253" ht="46.5" customHeight="1" x14ac:dyDescent="0.3">
      <c r="A49" s="169"/>
      <c r="B49" s="170"/>
      <c r="C49" s="161" t="s">
        <v>6</v>
      </c>
      <c r="D49" s="158">
        <v>1366</v>
      </c>
      <c r="E49" s="159">
        <v>1366</v>
      </c>
      <c r="F49" s="153"/>
      <c r="G49" s="155"/>
      <c r="H49" s="160" t="s">
        <v>205</v>
      </c>
      <c r="J49" s="131"/>
      <c r="IQ49" s="24"/>
      <c r="IR49" s="24"/>
      <c r="IS49" s="24"/>
    </row>
    <row r="50" spans="1:253" ht="36" customHeight="1" x14ac:dyDescent="0.3">
      <c r="A50" s="169"/>
      <c r="B50" s="170"/>
      <c r="C50" s="161" t="s">
        <v>14</v>
      </c>
      <c r="D50" s="158">
        <v>1000</v>
      </c>
      <c r="E50" s="159">
        <v>3600</v>
      </c>
      <c r="F50" s="153">
        <f>E50-D50</f>
        <v>2600</v>
      </c>
      <c r="G50" s="155"/>
      <c r="H50" s="160" t="s">
        <v>296</v>
      </c>
      <c r="J50" s="131"/>
      <c r="IQ50" s="24"/>
      <c r="IR50" s="24"/>
      <c r="IS50" s="24"/>
    </row>
    <row r="51" spans="1:253" ht="36" customHeight="1" x14ac:dyDescent="0.3">
      <c r="A51" s="169"/>
      <c r="B51" s="170"/>
      <c r="C51" s="161" t="s">
        <v>7</v>
      </c>
      <c r="D51" s="158">
        <v>500</v>
      </c>
      <c r="E51" s="159">
        <v>500</v>
      </c>
      <c r="F51" s="153"/>
      <c r="G51" s="155"/>
      <c r="H51" s="160" t="s">
        <v>3</v>
      </c>
      <c r="J51" s="131"/>
      <c r="IQ51" s="24"/>
      <c r="IR51" s="24"/>
      <c r="IS51" s="24"/>
    </row>
    <row r="52" spans="1:253" ht="36" customHeight="1" x14ac:dyDescent="0.3">
      <c r="A52" s="169"/>
      <c r="B52" s="170"/>
      <c r="C52" s="161" t="s">
        <v>18</v>
      </c>
      <c r="D52" s="158">
        <v>31082</v>
      </c>
      <c r="E52" s="172">
        <v>34769</v>
      </c>
      <c r="F52" s="153">
        <f>E52-D52</f>
        <v>3687</v>
      </c>
      <c r="G52" s="155"/>
      <c r="H52" s="166" t="s">
        <v>261</v>
      </c>
      <c r="J52" s="131"/>
      <c r="IQ52" s="24"/>
      <c r="IR52" s="24"/>
      <c r="IS52" s="24"/>
    </row>
    <row r="53" spans="1:253" ht="36" customHeight="1" x14ac:dyDescent="0.3">
      <c r="A53" s="169"/>
      <c r="B53" s="171"/>
      <c r="C53" s="161" t="s">
        <v>104</v>
      </c>
      <c r="D53" s="158">
        <v>600</v>
      </c>
      <c r="E53" s="159">
        <v>600</v>
      </c>
      <c r="F53" s="153"/>
      <c r="G53" s="155"/>
      <c r="H53" s="166" t="s">
        <v>204</v>
      </c>
      <c r="J53" s="131"/>
      <c r="IQ53" s="24"/>
      <c r="IR53" s="24"/>
      <c r="IS53" s="24"/>
    </row>
    <row r="54" spans="1:253" ht="53.25" customHeight="1" x14ac:dyDescent="0.3">
      <c r="A54" s="169"/>
      <c r="B54" s="170"/>
      <c r="C54" s="161" t="s">
        <v>131</v>
      </c>
      <c r="D54" s="158">
        <v>1658</v>
      </c>
      <c r="E54" s="159">
        <v>1280</v>
      </c>
      <c r="F54" s="153">
        <f>D54-E54</f>
        <v>378</v>
      </c>
      <c r="G54" s="155">
        <f t="shared" si="0"/>
        <v>378</v>
      </c>
      <c r="H54" s="166" t="s">
        <v>262</v>
      </c>
      <c r="J54" s="131"/>
      <c r="IQ54" s="24"/>
      <c r="IR54" s="24"/>
      <c r="IS54" s="24"/>
    </row>
    <row r="55" spans="1:253" ht="24.75" customHeight="1" x14ac:dyDescent="0.3">
      <c r="A55" s="151" t="s">
        <v>41</v>
      </c>
      <c r="B55" s="157"/>
      <c r="C55" s="157"/>
      <c r="D55" s="158">
        <f>D56</f>
        <v>1000</v>
      </c>
      <c r="E55" s="159">
        <f>E56</f>
        <v>1000</v>
      </c>
      <c r="F55" s="153"/>
      <c r="G55" s="155"/>
      <c r="H55" s="156"/>
    </row>
    <row r="56" spans="1:253" ht="24.75" customHeight="1" x14ac:dyDescent="0.3">
      <c r="A56" s="215"/>
      <c r="B56" s="157" t="s">
        <v>41</v>
      </c>
      <c r="C56" s="157"/>
      <c r="D56" s="158">
        <f>D57</f>
        <v>1000</v>
      </c>
      <c r="E56" s="159">
        <f>E57</f>
        <v>1000</v>
      </c>
      <c r="F56" s="153"/>
      <c r="G56" s="155"/>
      <c r="H56" s="156"/>
    </row>
    <row r="57" spans="1:253" ht="24.75" customHeight="1" x14ac:dyDescent="0.3">
      <c r="A57" s="215"/>
      <c r="B57" s="157"/>
      <c r="C57" s="157" t="s">
        <v>41</v>
      </c>
      <c r="D57" s="158">
        <v>1000</v>
      </c>
      <c r="E57" s="159">
        <v>1000</v>
      </c>
      <c r="F57" s="153"/>
      <c r="G57" s="155"/>
      <c r="H57" s="156" t="s">
        <v>102</v>
      </c>
    </row>
    <row r="58" spans="1:253" ht="24.75" customHeight="1" x14ac:dyDescent="0.3">
      <c r="A58" s="151" t="s">
        <v>52</v>
      </c>
      <c r="B58" s="157"/>
      <c r="C58" s="157"/>
      <c r="D58" s="158">
        <f>D59</f>
        <v>463</v>
      </c>
      <c r="E58" s="159">
        <f>E59</f>
        <v>37243</v>
      </c>
      <c r="F58" s="153">
        <f>E58-D58</f>
        <v>36780</v>
      </c>
      <c r="G58" s="155"/>
      <c r="H58" s="156"/>
    </row>
    <row r="59" spans="1:253" ht="24.75" customHeight="1" x14ac:dyDescent="0.3">
      <c r="A59" s="215"/>
      <c r="B59" s="157" t="s">
        <v>52</v>
      </c>
      <c r="C59" s="157"/>
      <c r="D59" s="158">
        <f>D60</f>
        <v>463</v>
      </c>
      <c r="E59" s="159">
        <f>E61+E60</f>
        <v>37243</v>
      </c>
      <c r="F59" s="153">
        <f t="shared" ref="F59:F60" si="2">E59-D59</f>
        <v>36780</v>
      </c>
      <c r="G59" s="155"/>
      <c r="H59" s="156"/>
    </row>
    <row r="60" spans="1:253" ht="24.75" customHeight="1" x14ac:dyDescent="0.3">
      <c r="A60" s="215"/>
      <c r="B60" s="157"/>
      <c r="C60" s="157" t="s">
        <v>248</v>
      </c>
      <c r="D60" s="158">
        <v>463</v>
      </c>
      <c r="E60" s="159">
        <v>35861</v>
      </c>
      <c r="F60" s="153">
        <f t="shared" si="2"/>
        <v>35398</v>
      </c>
      <c r="G60" s="155"/>
      <c r="H60" s="156"/>
    </row>
    <row r="61" spans="1:253" ht="24.75" customHeight="1" thickBot="1" x14ac:dyDescent="0.35">
      <c r="A61" s="216"/>
      <c r="B61" s="174"/>
      <c r="C61" s="174" t="s">
        <v>249</v>
      </c>
      <c r="D61" s="175">
        <v>5490</v>
      </c>
      <c r="E61" s="175">
        <v>1382</v>
      </c>
      <c r="F61" s="176"/>
      <c r="G61" s="177">
        <f t="shared" si="0"/>
        <v>4108</v>
      </c>
      <c r="H61" s="178" t="s">
        <v>52</v>
      </c>
    </row>
    <row r="62" spans="1:253" x14ac:dyDescent="0.3">
      <c r="A62" s="179"/>
      <c r="B62" s="180"/>
      <c r="C62" s="180"/>
      <c r="D62" s="179"/>
      <c r="E62" s="179"/>
      <c r="F62" s="179"/>
      <c r="G62" s="179"/>
      <c r="H62" s="181"/>
    </row>
    <row r="63" spans="1:253" x14ac:dyDescent="0.3">
      <c r="A63" s="179"/>
      <c r="B63" s="180"/>
      <c r="C63" s="180"/>
      <c r="D63" s="179"/>
      <c r="E63" s="179"/>
      <c r="F63" s="179"/>
      <c r="G63" s="179"/>
      <c r="H63" s="181"/>
    </row>
  </sheetData>
  <mergeCells count="10">
    <mergeCell ref="A56:A57"/>
    <mergeCell ref="A59:A61"/>
    <mergeCell ref="A1:H1"/>
    <mergeCell ref="D4:E4"/>
    <mergeCell ref="B15:B16"/>
    <mergeCell ref="B18:B22"/>
    <mergeCell ref="A4:C4"/>
    <mergeCell ref="F4:G4"/>
    <mergeCell ref="H4:H5"/>
    <mergeCell ref="A6:C6"/>
  </mergeCells>
  <phoneticPr fontId="20" type="noConversion"/>
  <printOptions horizontalCentered="1"/>
  <pageMargins left="0.70866141732283472" right="0.39370078740157483" top="0.74803149606299213" bottom="0.47244094488188981" header="0.31496062992125984" footer="0.31496062992125984"/>
  <pageSetup paperSize="9" scale="74" fitToHeight="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U20"/>
  <sheetViews>
    <sheetView zoomScaleNormal="100" workbookViewId="0">
      <pane xSplit="3" ySplit="5" topLeftCell="D6" activePane="bottomRight" state="frozen"/>
      <selection pane="topRight"/>
      <selection pane="bottomLeft"/>
      <selection pane="bottomRight" activeCell="G21" sqref="G21"/>
    </sheetView>
  </sheetViews>
  <sheetFormatPr defaultColWidth="8.875" defaultRowHeight="16.5" x14ac:dyDescent="0.3"/>
  <cols>
    <col min="1" max="1" width="6" style="3" customWidth="1"/>
    <col min="2" max="3" width="17.375" style="3" customWidth="1"/>
    <col min="4" max="4" width="6.5" style="3" customWidth="1"/>
    <col min="5" max="5" width="14.5" bestFit="1" customWidth="1"/>
    <col min="6" max="6" width="15.75" bestFit="1" customWidth="1"/>
    <col min="7" max="7" width="15.125" bestFit="1" customWidth="1"/>
    <col min="8" max="8" width="7.75" style="6" customWidth="1"/>
    <col min="9" max="9" width="16.125" customWidth="1"/>
    <col min="10" max="10" width="13.25" bestFit="1" customWidth="1"/>
    <col min="11" max="11" width="15.25" customWidth="1"/>
    <col min="12" max="12" width="15.25" hidden="1" customWidth="1"/>
    <col min="13" max="13" width="14.25" hidden="1" customWidth="1"/>
    <col min="14" max="14" width="12.625" hidden="1" customWidth="1"/>
    <col min="15" max="15" width="14.375" hidden="1" customWidth="1"/>
    <col min="16" max="16" width="13" hidden="1" customWidth="1"/>
    <col min="17" max="17" width="12.625" hidden="1" customWidth="1"/>
    <col min="18" max="18" width="15.625" hidden="1" customWidth="1"/>
    <col min="19" max="19" width="15.75" hidden="1" customWidth="1"/>
    <col min="20" max="20" width="16.625" hidden="1" customWidth="1"/>
    <col min="21" max="21" width="19.375" hidden="1" customWidth="1"/>
    <col min="248" max="248" width="6" customWidth="1"/>
    <col min="249" max="249" width="10" customWidth="1"/>
    <col min="250" max="250" width="17.375" customWidth="1"/>
    <col min="251" max="251" width="6.375" customWidth="1"/>
    <col min="252" max="252" width="6.5" customWidth="1"/>
    <col min="253" max="253" width="6.25" customWidth="1"/>
    <col min="254" max="255" width="17.625" customWidth="1"/>
    <col min="256" max="256" width="17.375" customWidth="1"/>
    <col min="257" max="258" width="16.125" customWidth="1"/>
    <col min="259" max="259" width="13.5" customWidth="1"/>
    <col min="260" max="260" width="15.125" customWidth="1"/>
    <col min="261" max="261" width="7.75" customWidth="1"/>
    <col min="262" max="262" width="16.125" customWidth="1"/>
    <col min="263" max="263" width="16" customWidth="1"/>
    <col min="264" max="264" width="14.25" customWidth="1"/>
    <col min="265" max="265" width="15.5" customWidth="1"/>
    <col min="266" max="266" width="16" customWidth="1"/>
    <col min="267" max="268" width="15.25" customWidth="1"/>
    <col min="269" max="277" width="0" hidden="1" customWidth="1"/>
    <col min="504" max="504" width="6" customWidth="1"/>
    <col min="505" max="505" width="10" customWidth="1"/>
    <col min="506" max="506" width="17.375" customWidth="1"/>
    <col min="507" max="507" width="6.375" customWidth="1"/>
    <col min="508" max="508" width="6.5" customWidth="1"/>
    <col min="509" max="509" width="6.25" customWidth="1"/>
    <col min="510" max="511" width="17.625" customWidth="1"/>
    <col min="512" max="512" width="17.375" customWidth="1"/>
    <col min="513" max="514" width="16.125" customWidth="1"/>
    <col min="515" max="515" width="13.5" customWidth="1"/>
    <col min="516" max="516" width="15.125" customWidth="1"/>
    <col min="517" max="517" width="7.75" customWidth="1"/>
    <col min="518" max="518" width="16.125" customWidth="1"/>
    <col min="519" max="519" width="16" customWidth="1"/>
    <col min="520" max="520" width="14.25" customWidth="1"/>
    <col min="521" max="521" width="15.5" customWidth="1"/>
    <col min="522" max="522" width="16" customWidth="1"/>
    <col min="523" max="524" width="15.25" customWidth="1"/>
    <col min="525" max="533" width="0" hidden="1" customWidth="1"/>
    <col min="760" max="760" width="6" customWidth="1"/>
    <col min="761" max="761" width="10" customWidth="1"/>
    <col min="762" max="762" width="17.375" customWidth="1"/>
    <col min="763" max="763" width="6.375" customWidth="1"/>
    <col min="764" max="764" width="6.5" customWidth="1"/>
    <col min="765" max="765" width="6.25" customWidth="1"/>
    <col min="766" max="767" width="17.625" customWidth="1"/>
    <col min="768" max="768" width="17.375" customWidth="1"/>
    <col min="769" max="770" width="16.125" customWidth="1"/>
    <col min="771" max="771" width="13.5" customWidth="1"/>
    <col min="772" max="772" width="15.125" customWidth="1"/>
    <col min="773" max="773" width="7.75" customWidth="1"/>
    <col min="774" max="774" width="16.125" customWidth="1"/>
    <col min="775" max="775" width="16" customWidth="1"/>
    <col min="776" max="776" width="14.25" customWidth="1"/>
    <col min="777" max="777" width="15.5" customWidth="1"/>
    <col min="778" max="778" width="16" customWidth="1"/>
    <col min="779" max="780" width="15.25" customWidth="1"/>
    <col min="781" max="789" width="0" hidden="1" customWidth="1"/>
    <col min="1016" max="1016" width="6" customWidth="1"/>
    <col min="1017" max="1017" width="10" customWidth="1"/>
    <col min="1018" max="1018" width="17.375" customWidth="1"/>
    <col min="1019" max="1019" width="6.375" customWidth="1"/>
    <col min="1020" max="1020" width="6.5" customWidth="1"/>
    <col min="1021" max="1021" width="6.25" customWidth="1"/>
    <col min="1022" max="1023" width="17.625" customWidth="1"/>
    <col min="1024" max="1024" width="17.375" customWidth="1"/>
    <col min="1025" max="1026" width="16.125" customWidth="1"/>
    <col min="1027" max="1027" width="13.5" customWidth="1"/>
    <col min="1028" max="1028" width="15.125" customWidth="1"/>
    <col min="1029" max="1029" width="7.75" customWidth="1"/>
    <col min="1030" max="1030" width="16.125" customWidth="1"/>
    <col min="1031" max="1031" width="16" customWidth="1"/>
    <col min="1032" max="1032" width="14.25" customWidth="1"/>
    <col min="1033" max="1033" width="15.5" customWidth="1"/>
    <col min="1034" max="1034" width="16" customWidth="1"/>
    <col min="1035" max="1036" width="15.25" customWidth="1"/>
    <col min="1037" max="1045" width="0" hidden="1" customWidth="1"/>
    <col min="1272" max="1272" width="6" customWidth="1"/>
    <col min="1273" max="1273" width="10" customWidth="1"/>
    <col min="1274" max="1274" width="17.375" customWidth="1"/>
    <col min="1275" max="1275" width="6.375" customWidth="1"/>
    <col min="1276" max="1276" width="6.5" customWidth="1"/>
    <col min="1277" max="1277" width="6.25" customWidth="1"/>
    <col min="1278" max="1279" width="17.625" customWidth="1"/>
    <col min="1280" max="1280" width="17.375" customWidth="1"/>
    <col min="1281" max="1282" width="16.125" customWidth="1"/>
    <col min="1283" max="1283" width="13.5" customWidth="1"/>
    <col min="1284" max="1284" width="15.125" customWidth="1"/>
    <col min="1285" max="1285" width="7.75" customWidth="1"/>
    <col min="1286" max="1286" width="16.125" customWidth="1"/>
    <col min="1287" max="1287" width="16" customWidth="1"/>
    <col min="1288" max="1288" width="14.25" customWidth="1"/>
    <col min="1289" max="1289" width="15.5" customWidth="1"/>
    <col min="1290" max="1290" width="16" customWidth="1"/>
    <col min="1291" max="1292" width="15.25" customWidth="1"/>
    <col min="1293" max="1301" width="0" hidden="1" customWidth="1"/>
    <col min="1528" max="1528" width="6" customWidth="1"/>
    <col min="1529" max="1529" width="10" customWidth="1"/>
    <col min="1530" max="1530" width="17.375" customWidth="1"/>
    <col min="1531" max="1531" width="6.375" customWidth="1"/>
    <col min="1532" max="1532" width="6.5" customWidth="1"/>
    <col min="1533" max="1533" width="6.25" customWidth="1"/>
    <col min="1534" max="1535" width="17.625" customWidth="1"/>
    <col min="1536" max="1536" width="17.375" customWidth="1"/>
    <col min="1537" max="1538" width="16.125" customWidth="1"/>
    <col min="1539" max="1539" width="13.5" customWidth="1"/>
    <col min="1540" max="1540" width="15.125" customWidth="1"/>
    <col min="1541" max="1541" width="7.75" customWidth="1"/>
    <col min="1542" max="1542" width="16.125" customWidth="1"/>
    <col min="1543" max="1543" width="16" customWidth="1"/>
    <col min="1544" max="1544" width="14.25" customWidth="1"/>
    <col min="1545" max="1545" width="15.5" customWidth="1"/>
    <col min="1546" max="1546" width="16" customWidth="1"/>
    <col min="1547" max="1548" width="15.25" customWidth="1"/>
    <col min="1549" max="1557" width="0" hidden="1" customWidth="1"/>
    <col min="1784" max="1784" width="6" customWidth="1"/>
    <col min="1785" max="1785" width="10" customWidth="1"/>
    <col min="1786" max="1786" width="17.375" customWidth="1"/>
    <col min="1787" max="1787" width="6.375" customWidth="1"/>
    <col min="1788" max="1788" width="6.5" customWidth="1"/>
    <col min="1789" max="1789" width="6.25" customWidth="1"/>
    <col min="1790" max="1791" width="17.625" customWidth="1"/>
    <col min="1792" max="1792" width="17.375" customWidth="1"/>
    <col min="1793" max="1794" width="16.125" customWidth="1"/>
    <col min="1795" max="1795" width="13.5" customWidth="1"/>
    <col min="1796" max="1796" width="15.125" customWidth="1"/>
    <col min="1797" max="1797" width="7.75" customWidth="1"/>
    <col min="1798" max="1798" width="16.125" customWidth="1"/>
    <col min="1799" max="1799" width="16" customWidth="1"/>
    <col min="1800" max="1800" width="14.25" customWidth="1"/>
    <col min="1801" max="1801" width="15.5" customWidth="1"/>
    <col min="1802" max="1802" width="16" customWidth="1"/>
    <col min="1803" max="1804" width="15.25" customWidth="1"/>
    <col min="1805" max="1813" width="0" hidden="1" customWidth="1"/>
    <col min="2040" max="2040" width="6" customWidth="1"/>
    <col min="2041" max="2041" width="10" customWidth="1"/>
    <col min="2042" max="2042" width="17.375" customWidth="1"/>
    <col min="2043" max="2043" width="6.375" customWidth="1"/>
    <col min="2044" max="2044" width="6.5" customWidth="1"/>
    <col min="2045" max="2045" width="6.25" customWidth="1"/>
    <col min="2046" max="2047" width="17.625" customWidth="1"/>
    <col min="2048" max="2048" width="17.375" customWidth="1"/>
    <col min="2049" max="2050" width="16.125" customWidth="1"/>
    <col min="2051" max="2051" width="13.5" customWidth="1"/>
    <col min="2052" max="2052" width="15.125" customWidth="1"/>
    <col min="2053" max="2053" width="7.75" customWidth="1"/>
    <col min="2054" max="2054" width="16.125" customWidth="1"/>
    <col min="2055" max="2055" width="16" customWidth="1"/>
    <col min="2056" max="2056" width="14.25" customWidth="1"/>
    <col min="2057" max="2057" width="15.5" customWidth="1"/>
    <col min="2058" max="2058" width="16" customWidth="1"/>
    <col min="2059" max="2060" width="15.25" customWidth="1"/>
    <col min="2061" max="2069" width="0" hidden="1" customWidth="1"/>
    <col min="2296" max="2296" width="6" customWidth="1"/>
    <col min="2297" max="2297" width="10" customWidth="1"/>
    <col min="2298" max="2298" width="17.375" customWidth="1"/>
    <col min="2299" max="2299" width="6.375" customWidth="1"/>
    <col min="2300" max="2300" width="6.5" customWidth="1"/>
    <col min="2301" max="2301" width="6.25" customWidth="1"/>
    <col min="2302" max="2303" width="17.625" customWidth="1"/>
    <col min="2304" max="2304" width="17.375" customWidth="1"/>
    <col min="2305" max="2306" width="16.125" customWidth="1"/>
    <col min="2307" max="2307" width="13.5" customWidth="1"/>
    <col min="2308" max="2308" width="15.125" customWidth="1"/>
    <col min="2309" max="2309" width="7.75" customWidth="1"/>
    <col min="2310" max="2310" width="16.125" customWidth="1"/>
    <col min="2311" max="2311" width="16" customWidth="1"/>
    <col min="2312" max="2312" width="14.25" customWidth="1"/>
    <col min="2313" max="2313" width="15.5" customWidth="1"/>
    <col min="2314" max="2314" width="16" customWidth="1"/>
    <col min="2315" max="2316" width="15.25" customWidth="1"/>
    <col min="2317" max="2325" width="0" hidden="1" customWidth="1"/>
    <col min="2552" max="2552" width="6" customWidth="1"/>
    <col min="2553" max="2553" width="10" customWidth="1"/>
    <col min="2554" max="2554" width="17.375" customWidth="1"/>
    <col min="2555" max="2555" width="6.375" customWidth="1"/>
    <col min="2556" max="2556" width="6.5" customWidth="1"/>
    <col min="2557" max="2557" width="6.25" customWidth="1"/>
    <col min="2558" max="2559" width="17.625" customWidth="1"/>
    <col min="2560" max="2560" width="17.375" customWidth="1"/>
    <col min="2561" max="2562" width="16.125" customWidth="1"/>
    <col min="2563" max="2563" width="13.5" customWidth="1"/>
    <col min="2564" max="2564" width="15.125" customWidth="1"/>
    <col min="2565" max="2565" width="7.75" customWidth="1"/>
    <col min="2566" max="2566" width="16.125" customWidth="1"/>
    <col min="2567" max="2567" width="16" customWidth="1"/>
    <col min="2568" max="2568" width="14.25" customWidth="1"/>
    <col min="2569" max="2569" width="15.5" customWidth="1"/>
    <col min="2570" max="2570" width="16" customWidth="1"/>
    <col min="2571" max="2572" width="15.25" customWidth="1"/>
    <col min="2573" max="2581" width="0" hidden="1" customWidth="1"/>
    <col min="2808" max="2808" width="6" customWidth="1"/>
    <col min="2809" max="2809" width="10" customWidth="1"/>
    <col min="2810" max="2810" width="17.375" customWidth="1"/>
    <col min="2811" max="2811" width="6.375" customWidth="1"/>
    <col min="2812" max="2812" width="6.5" customWidth="1"/>
    <col min="2813" max="2813" width="6.25" customWidth="1"/>
    <col min="2814" max="2815" width="17.625" customWidth="1"/>
    <col min="2816" max="2816" width="17.375" customWidth="1"/>
    <col min="2817" max="2818" width="16.125" customWidth="1"/>
    <col min="2819" max="2819" width="13.5" customWidth="1"/>
    <col min="2820" max="2820" width="15.125" customWidth="1"/>
    <col min="2821" max="2821" width="7.75" customWidth="1"/>
    <col min="2822" max="2822" width="16.125" customWidth="1"/>
    <col min="2823" max="2823" width="16" customWidth="1"/>
    <col min="2824" max="2824" width="14.25" customWidth="1"/>
    <col min="2825" max="2825" width="15.5" customWidth="1"/>
    <col min="2826" max="2826" width="16" customWidth="1"/>
    <col min="2827" max="2828" width="15.25" customWidth="1"/>
    <col min="2829" max="2837" width="0" hidden="1" customWidth="1"/>
    <col min="3064" max="3064" width="6" customWidth="1"/>
    <col min="3065" max="3065" width="10" customWidth="1"/>
    <col min="3066" max="3066" width="17.375" customWidth="1"/>
    <col min="3067" max="3067" width="6.375" customWidth="1"/>
    <col min="3068" max="3068" width="6.5" customWidth="1"/>
    <col min="3069" max="3069" width="6.25" customWidth="1"/>
    <col min="3070" max="3071" width="17.625" customWidth="1"/>
    <col min="3072" max="3072" width="17.375" customWidth="1"/>
    <col min="3073" max="3074" width="16.125" customWidth="1"/>
    <col min="3075" max="3075" width="13.5" customWidth="1"/>
    <col min="3076" max="3076" width="15.125" customWidth="1"/>
    <col min="3077" max="3077" width="7.75" customWidth="1"/>
    <col min="3078" max="3078" width="16.125" customWidth="1"/>
    <col min="3079" max="3079" width="16" customWidth="1"/>
    <col min="3080" max="3080" width="14.25" customWidth="1"/>
    <col min="3081" max="3081" width="15.5" customWidth="1"/>
    <col min="3082" max="3082" width="16" customWidth="1"/>
    <col min="3083" max="3084" width="15.25" customWidth="1"/>
    <col min="3085" max="3093" width="0" hidden="1" customWidth="1"/>
    <col min="3320" max="3320" width="6" customWidth="1"/>
    <col min="3321" max="3321" width="10" customWidth="1"/>
    <col min="3322" max="3322" width="17.375" customWidth="1"/>
    <col min="3323" max="3323" width="6.375" customWidth="1"/>
    <col min="3324" max="3324" width="6.5" customWidth="1"/>
    <col min="3325" max="3325" width="6.25" customWidth="1"/>
    <col min="3326" max="3327" width="17.625" customWidth="1"/>
    <col min="3328" max="3328" width="17.375" customWidth="1"/>
    <col min="3329" max="3330" width="16.125" customWidth="1"/>
    <col min="3331" max="3331" width="13.5" customWidth="1"/>
    <col min="3332" max="3332" width="15.125" customWidth="1"/>
    <col min="3333" max="3333" width="7.75" customWidth="1"/>
    <col min="3334" max="3334" width="16.125" customWidth="1"/>
    <col min="3335" max="3335" width="16" customWidth="1"/>
    <col min="3336" max="3336" width="14.25" customWidth="1"/>
    <col min="3337" max="3337" width="15.5" customWidth="1"/>
    <col min="3338" max="3338" width="16" customWidth="1"/>
    <col min="3339" max="3340" width="15.25" customWidth="1"/>
    <col min="3341" max="3349" width="0" hidden="1" customWidth="1"/>
    <col min="3576" max="3576" width="6" customWidth="1"/>
    <col min="3577" max="3577" width="10" customWidth="1"/>
    <col min="3578" max="3578" width="17.375" customWidth="1"/>
    <col min="3579" max="3579" width="6.375" customWidth="1"/>
    <col min="3580" max="3580" width="6.5" customWidth="1"/>
    <col min="3581" max="3581" width="6.25" customWidth="1"/>
    <col min="3582" max="3583" width="17.625" customWidth="1"/>
    <col min="3584" max="3584" width="17.375" customWidth="1"/>
    <col min="3585" max="3586" width="16.125" customWidth="1"/>
    <col min="3587" max="3587" width="13.5" customWidth="1"/>
    <col min="3588" max="3588" width="15.125" customWidth="1"/>
    <col min="3589" max="3589" width="7.75" customWidth="1"/>
    <col min="3590" max="3590" width="16.125" customWidth="1"/>
    <col min="3591" max="3591" width="16" customWidth="1"/>
    <col min="3592" max="3592" width="14.25" customWidth="1"/>
    <col min="3593" max="3593" width="15.5" customWidth="1"/>
    <col min="3594" max="3594" width="16" customWidth="1"/>
    <col min="3595" max="3596" width="15.25" customWidth="1"/>
    <col min="3597" max="3605" width="0" hidden="1" customWidth="1"/>
    <col min="3832" max="3832" width="6" customWidth="1"/>
    <col min="3833" max="3833" width="10" customWidth="1"/>
    <col min="3834" max="3834" width="17.375" customWidth="1"/>
    <col min="3835" max="3835" width="6.375" customWidth="1"/>
    <col min="3836" max="3836" width="6.5" customWidth="1"/>
    <col min="3837" max="3837" width="6.25" customWidth="1"/>
    <col min="3838" max="3839" width="17.625" customWidth="1"/>
    <col min="3840" max="3840" width="17.375" customWidth="1"/>
    <col min="3841" max="3842" width="16.125" customWidth="1"/>
    <col min="3843" max="3843" width="13.5" customWidth="1"/>
    <col min="3844" max="3844" width="15.125" customWidth="1"/>
    <col min="3845" max="3845" width="7.75" customWidth="1"/>
    <col min="3846" max="3846" width="16.125" customWidth="1"/>
    <col min="3847" max="3847" width="16" customWidth="1"/>
    <col min="3848" max="3848" width="14.25" customWidth="1"/>
    <col min="3849" max="3849" width="15.5" customWidth="1"/>
    <col min="3850" max="3850" width="16" customWidth="1"/>
    <col min="3851" max="3852" width="15.25" customWidth="1"/>
    <col min="3853" max="3861" width="0" hidden="1" customWidth="1"/>
    <col min="4088" max="4088" width="6" customWidth="1"/>
    <col min="4089" max="4089" width="10" customWidth="1"/>
    <col min="4090" max="4090" width="17.375" customWidth="1"/>
    <col min="4091" max="4091" width="6.375" customWidth="1"/>
    <col min="4092" max="4092" width="6.5" customWidth="1"/>
    <col min="4093" max="4093" width="6.25" customWidth="1"/>
    <col min="4094" max="4095" width="17.625" customWidth="1"/>
    <col min="4096" max="4096" width="17.375" customWidth="1"/>
    <col min="4097" max="4098" width="16.125" customWidth="1"/>
    <col min="4099" max="4099" width="13.5" customWidth="1"/>
    <col min="4100" max="4100" width="15.125" customWidth="1"/>
    <col min="4101" max="4101" width="7.75" customWidth="1"/>
    <col min="4102" max="4102" width="16.125" customWidth="1"/>
    <col min="4103" max="4103" width="16" customWidth="1"/>
    <col min="4104" max="4104" width="14.25" customWidth="1"/>
    <col min="4105" max="4105" width="15.5" customWidth="1"/>
    <col min="4106" max="4106" width="16" customWidth="1"/>
    <col min="4107" max="4108" width="15.25" customWidth="1"/>
    <col min="4109" max="4117" width="0" hidden="1" customWidth="1"/>
    <col min="4344" max="4344" width="6" customWidth="1"/>
    <col min="4345" max="4345" width="10" customWidth="1"/>
    <col min="4346" max="4346" width="17.375" customWidth="1"/>
    <col min="4347" max="4347" width="6.375" customWidth="1"/>
    <col min="4348" max="4348" width="6.5" customWidth="1"/>
    <col min="4349" max="4349" width="6.25" customWidth="1"/>
    <col min="4350" max="4351" width="17.625" customWidth="1"/>
    <col min="4352" max="4352" width="17.375" customWidth="1"/>
    <col min="4353" max="4354" width="16.125" customWidth="1"/>
    <col min="4355" max="4355" width="13.5" customWidth="1"/>
    <col min="4356" max="4356" width="15.125" customWidth="1"/>
    <col min="4357" max="4357" width="7.75" customWidth="1"/>
    <col min="4358" max="4358" width="16.125" customWidth="1"/>
    <col min="4359" max="4359" width="16" customWidth="1"/>
    <col min="4360" max="4360" width="14.25" customWidth="1"/>
    <col min="4361" max="4361" width="15.5" customWidth="1"/>
    <col min="4362" max="4362" width="16" customWidth="1"/>
    <col min="4363" max="4364" width="15.25" customWidth="1"/>
    <col min="4365" max="4373" width="0" hidden="1" customWidth="1"/>
    <col min="4600" max="4600" width="6" customWidth="1"/>
    <col min="4601" max="4601" width="10" customWidth="1"/>
    <col min="4602" max="4602" width="17.375" customWidth="1"/>
    <col min="4603" max="4603" width="6.375" customWidth="1"/>
    <col min="4604" max="4604" width="6.5" customWidth="1"/>
    <col min="4605" max="4605" width="6.25" customWidth="1"/>
    <col min="4606" max="4607" width="17.625" customWidth="1"/>
    <col min="4608" max="4608" width="17.375" customWidth="1"/>
    <col min="4609" max="4610" width="16.125" customWidth="1"/>
    <col min="4611" max="4611" width="13.5" customWidth="1"/>
    <col min="4612" max="4612" width="15.125" customWidth="1"/>
    <col min="4613" max="4613" width="7.75" customWidth="1"/>
    <col min="4614" max="4614" width="16.125" customWidth="1"/>
    <col min="4615" max="4615" width="16" customWidth="1"/>
    <col min="4616" max="4616" width="14.25" customWidth="1"/>
    <col min="4617" max="4617" width="15.5" customWidth="1"/>
    <col min="4618" max="4618" width="16" customWidth="1"/>
    <col min="4619" max="4620" width="15.25" customWidth="1"/>
    <col min="4621" max="4629" width="0" hidden="1" customWidth="1"/>
    <col min="4856" max="4856" width="6" customWidth="1"/>
    <col min="4857" max="4857" width="10" customWidth="1"/>
    <col min="4858" max="4858" width="17.375" customWidth="1"/>
    <col min="4859" max="4859" width="6.375" customWidth="1"/>
    <col min="4860" max="4860" width="6.5" customWidth="1"/>
    <col min="4861" max="4861" width="6.25" customWidth="1"/>
    <col min="4862" max="4863" width="17.625" customWidth="1"/>
    <col min="4864" max="4864" width="17.375" customWidth="1"/>
    <col min="4865" max="4866" width="16.125" customWidth="1"/>
    <col min="4867" max="4867" width="13.5" customWidth="1"/>
    <col min="4868" max="4868" width="15.125" customWidth="1"/>
    <col min="4869" max="4869" width="7.75" customWidth="1"/>
    <col min="4870" max="4870" width="16.125" customWidth="1"/>
    <col min="4871" max="4871" width="16" customWidth="1"/>
    <col min="4872" max="4872" width="14.25" customWidth="1"/>
    <col min="4873" max="4873" width="15.5" customWidth="1"/>
    <col min="4874" max="4874" width="16" customWidth="1"/>
    <col min="4875" max="4876" width="15.25" customWidth="1"/>
    <col min="4877" max="4885" width="0" hidden="1" customWidth="1"/>
    <col min="5112" max="5112" width="6" customWidth="1"/>
    <col min="5113" max="5113" width="10" customWidth="1"/>
    <col min="5114" max="5114" width="17.375" customWidth="1"/>
    <col min="5115" max="5115" width="6.375" customWidth="1"/>
    <col min="5116" max="5116" width="6.5" customWidth="1"/>
    <col min="5117" max="5117" width="6.25" customWidth="1"/>
    <col min="5118" max="5119" width="17.625" customWidth="1"/>
    <col min="5120" max="5120" width="17.375" customWidth="1"/>
    <col min="5121" max="5122" width="16.125" customWidth="1"/>
    <col min="5123" max="5123" width="13.5" customWidth="1"/>
    <col min="5124" max="5124" width="15.125" customWidth="1"/>
    <col min="5125" max="5125" width="7.75" customWidth="1"/>
    <col min="5126" max="5126" width="16.125" customWidth="1"/>
    <col min="5127" max="5127" width="16" customWidth="1"/>
    <col min="5128" max="5128" width="14.25" customWidth="1"/>
    <col min="5129" max="5129" width="15.5" customWidth="1"/>
    <col min="5130" max="5130" width="16" customWidth="1"/>
    <col min="5131" max="5132" width="15.25" customWidth="1"/>
    <col min="5133" max="5141" width="0" hidden="1" customWidth="1"/>
    <col min="5368" max="5368" width="6" customWidth="1"/>
    <col min="5369" max="5369" width="10" customWidth="1"/>
    <col min="5370" max="5370" width="17.375" customWidth="1"/>
    <col min="5371" max="5371" width="6.375" customWidth="1"/>
    <col min="5372" max="5372" width="6.5" customWidth="1"/>
    <col min="5373" max="5373" width="6.25" customWidth="1"/>
    <col min="5374" max="5375" width="17.625" customWidth="1"/>
    <col min="5376" max="5376" width="17.375" customWidth="1"/>
    <col min="5377" max="5378" width="16.125" customWidth="1"/>
    <col min="5379" max="5379" width="13.5" customWidth="1"/>
    <col min="5380" max="5380" width="15.125" customWidth="1"/>
    <col min="5381" max="5381" width="7.75" customWidth="1"/>
    <col min="5382" max="5382" width="16.125" customWidth="1"/>
    <col min="5383" max="5383" width="16" customWidth="1"/>
    <col min="5384" max="5384" width="14.25" customWidth="1"/>
    <col min="5385" max="5385" width="15.5" customWidth="1"/>
    <col min="5386" max="5386" width="16" customWidth="1"/>
    <col min="5387" max="5388" width="15.25" customWidth="1"/>
    <col min="5389" max="5397" width="0" hidden="1" customWidth="1"/>
    <col min="5624" max="5624" width="6" customWidth="1"/>
    <col min="5625" max="5625" width="10" customWidth="1"/>
    <col min="5626" max="5626" width="17.375" customWidth="1"/>
    <col min="5627" max="5627" width="6.375" customWidth="1"/>
    <col min="5628" max="5628" width="6.5" customWidth="1"/>
    <col min="5629" max="5629" width="6.25" customWidth="1"/>
    <col min="5630" max="5631" width="17.625" customWidth="1"/>
    <col min="5632" max="5632" width="17.375" customWidth="1"/>
    <col min="5633" max="5634" width="16.125" customWidth="1"/>
    <col min="5635" max="5635" width="13.5" customWidth="1"/>
    <col min="5636" max="5636" width="15.125" customWidth="1"/>
    <col min="5637" max="5637" width="7.75" customWidth="1"/>
    <col min="5638" max="5638" width="16.125" customWidth="1"/>
    <col min="5639" max="5639" width="16" customWidth="1"/>
    <col min="5640" max="5640" width="14.25" customWidth="1"/>
    <col min="5641" max="5641" width="15.5" customWidth="1"/>
    <col min="5642" max="5642" width="16" customWidth="1"/>
    <col min="5643" max="5644" width="15.25" customWidth="1"/>
    <col min="5645" max="5653" width="0" hidden="1" customWidth="1"/>
    <col min="5880" max="5880" width="6" customWidth="1"/>
    <col min="5881" max="5881" width="10" customWidth="1"/>
    <col min="5882" max="5882" width="17.375" customWidth="1"/>
    <col min="5883" max="5883" width="6.375" customWidth="1"/>
    <col min="5884" max="5884" width="6.5" customWidth="1"/>
    <col min="5885" max="5885" width="6.25" customWidth="1"/>
    <col min="5886" max="5887" width="17.625" customWidth="1"/>
    <col min="5888" max="5888" width="17.375" customWidth="1"/>
    <col min="5889" max="5890" width="16.125" customWidth="1"/>
    <col min="5891" max="5891" width="13.5" customWidth="1"/>
    <col min="5892" max="5892" width="15.125" customWidth="1"/>
    <col min="5893" max="5893" width="7.75" customWidth="1"/>
    <col min="5894" max="5894" width="16.125" customWidth="1"/>
    <col min="5895" max="5895" width="16" customWidth="1"/>
    <col min="5896" max="5896" width="14.25" customWidth="1"/>
    <col min="5897" max="5897" width="15.5" customWidth="1"/>
    <col min="5898" max="5898" width="16" customWidth="1"/>
    <col min="5899" max="5900" width="15.25" customWidth="1"/>
    <col min="5901" max="5909" width="0" hidden="1" customWidth="1"/>
    <col min="6136" max="6136" width="6" customWidth="1"/>
    <col min="6137" max="6137" width="10" customWidth="1"/>
    <col min="6138" max="6138" width="17.375" customWidth="1"/>
    <col min="6139" max="6139" width="6.375" customWidth="1"/>
    <col min="6140" max="6140" width="6.5" customWidth="1"/>
    <col min="6141" max="6141" width="6.25" customWidth="1"/>
    <col min="6142" max="6143" width="17.625" customWidth="1"/>
    <col min="6144" max="6144" width="17.375" customWidth="1"/>
    <col min="6145" max="6146" width="16.125" customWidth="1"/>
    <col min="6147" max="6147" width="13.5" customWidth="1"/>
    <col min="6148" max="6148" width="15.125" customWidth="1"/>
    <col min="6149" max="6149" width="7.75" customWidth="1"/>
    <col min="6150" max="6150" width="16.125" customWidth="1"/>
    <col min="6151" max="6151" width="16" customWidth="1"/>
    <col min="6152" max="6152" width="14.25" customWidth="1"/>
    <col min="6153" max="6153" width="15.5" customWidth="1"/>
    <col min="6154" max="6154" width="16" customWidth="1"/>
    <col min="6155" max="6156" width="15.25" customWidth="1"/>
    <col min="6157" max="6165" width="0" hidden="1" customWidth="1"/>
    <col min="6392" max="6392" width="6" customWidth="1"/>
    <col min="6393" max="6393" width="10" customWidth="1"/>
    <col min="6394" max="6394" width="17.375" customWidth="1"/>
    <col min="6395" max="6395" width="6.375" customWidth="1"/>
    <col min="6396" max="6396" width="6.5" customWidth="1"/>
    <col min="6397" max="6397" width="6.25" customWidth="1"/>
    <col min="6398" max="6399" width="17.625" customWidth="1"/>
    <col min="6400" max="6400" width="17.375" customWidth="1"/>
    <col min="6401" max="6402" width="16.125" customWidth="1"/>
    <col min="6403" max="6403" width="13.5" customWidth="1"/>
    <col min="6404" max="6404" width="15.125" customWidth="1"/>
    <col min="6405" max="6405" width="7.75" customWidth="1"/>
    <col min="6406" max="6406" width="16.125" customWidth="1"/>
    <col min="6407" max="6407" width="16" customWidth="1"/>
    <col min="6408" max="6408" width="14.25" customWidth="1"/>
    <col min="6409" max="6409" width="15.5" customWidth="1"/>
    <col min="6410" max="6410" width="16" customWidth="1"/>
    <col min="6411" max="6412" width="15.25" customWidth="1"/>
    <col min="6413" max="6421" width="0" hidden="1" customWidth="1"/>
    <col min="6648" max="6648" width="6" customWidth="1"/>
    <col min="6649" max="6649" width="10" customWidth="1"/>
    <col min="6650" max="6650" width="17.375" customWidth="1"/>
    <col min="6651" max="6651" width="6.375" customWidth="1"/>
    <col min="6652" max="6652" width="6.5" customWidth="1"/>
    <col min="6653" max="6653" width="6.25" customWidth="1"/>
    <col min="6654" max="6655" width="17.625" customWidth="1"/>
    <col min="6656" max="6656" width="17.375" customWidth="1"/>
    <col min="6657" max="6658" width="16.125" customWidth="1"/>
    <col min="6659" max="6659" width="13.5" customWidth="1"/>
    <col min="6660" max="6660" width="15.125" customWidth="1"/>
    <col min="6661" max="6661" width="7.75" customWidth="1"/>
    <col min="6662" max="6662" width="16.125" customWidth="1"/>
    <col min="6663" max="6663" width="16" customWidth="1"/>
    <col min="6664" max="6664" width="14.25" customWidth="1"/>
    <col min="6665" max="6665" width="15.5" customWidth="1"/>
    <col min="6666" max="6666" width="16" customWidth="1"/>
    <col min="6667" max="6668" width="15.25" customWidth="1"/>
    <col min="6669" max="6677" width="0" hidden="1" customWidth="1"/>
    <col min="6904" max="6904" width="6" customWidth="1"/>
    <col min="6905" max="6905" width="10" customWidth="1"/>
    <col min="6906" max="6906" width="17.375" customWidth="1"/>
    <col min="6907" max="6907" width="6.375" customWidth="1"/>
    <col min="6908" max="6908" width="6.5" customWidth="1"/>
    <col min="6909" max="6909" width="6.25" customWidth="1"/>
    <col min="6910" max="6911" width="17.625" customWidth="1"/>
    <col min="6912" max="6912" width="17.375" customWidth="1"/>
    <col min="6913" max="6914" width="16.125" customWidth="1"/>
    <col min="6915" max="6915" width="13.5" customWidth="1"/>
    <col min="6916" max="6916" width="15.125" customWidth="1"/>
    <col min="6917" max="6917" width="7.75" customWidth="1"/>
    <col min="6918" max="6918" width="16.125" customWidth="1"/>
    <col min="6919" max="6919" width="16" customWidth="1"/>
    <col min="6920" max="6920" width="14.25" customWidth="1"/>
    <col min="6921" max="6921" width="15.5" customWidth="1"/>
    <col min="6922" max="6922" width="16" customWidth="1"/>
    <col min="6923" max="6924" width="15.25" customWidth="1"/>
    <col min="6925" max="6933" width="0" hidden="1" customWidth="1"/>
    <col min="7160" max="7160" width="6" customWidth="1"/>
    <col min="7161" max="7161" width="10" customWidth="1"/>
    <col min="7162" max="7162" width="17.375" customWidth="1"/>
    <col min="7163" max="7163" width="6.375" customWidth="1"/>
    <col min="7164" max="7164" width="6.5" customWidth="1"/>
    <col min="7165" max="7165" width="6.25" customWidth="1"/>
    <col min="7166" max="7167" width="17.625" customWidth="1"/>
    <col min="7168" max="7168" width="17.375" customWidth="1"/>
    <col min="7169" max="7170" width="16.125" customWidth="1"/>
    <col min="7171" max="7171" width="13.5" customWidth="1"/>
    <col min="7172" max="7172" width="15.125" customWidth="1"/>
    <col min="7173" max="7173" width="7.75" customWidth="1"/>
    <col min="7174" max="7174" width="16.125" customWidth="1"/>
    <col min="7175" max="7175" width="16" customWidth="1"/>
    <col min="7176" max="7176" width="14.25" customWidth="1"/>
    <col min="7177" max="7177" width="15.5" customWidth="1"/>
    <col min="7178" max="7178" width="16" customWidth="1"/>
    <col min="7179" max="7180" width="15.25" customWidth="1"/>
    <col min="7181" max="7189" width="0" hidden="1" customWidth="1"/>
    <col min="7416" max="7416" width="6" customWidth="1"/>
    <col min="7417" max="7417" width="10" customWidth="1"/>
    <col min="7418" max="7418" width="17.375" customWidth="1"/>
    <col min="7419" max="7419" width="6.375" customWidth="1"/>
    <col min="7420" max="7420" width="6.5" customWidth="1"/>
    <col min="7421" max="7421" width="6.25" customWidth="1"/>
    <col min="7422" max="7423" width="17.625" customWidth="1"/>
    <col min="7424" max="7424" width="17.375" customWidth="1"/>
    <col min="7425" max="7426" width="16.125" customWidth="1"/>
    <col min="7427" max="7427" width="13.5" customWidth="1"/>
    <col min="7428" max="7428" width="15.125" customWidth="1"/>
    <col min="7429" max="7429" width="7.75" customWidth="1"/>
    <col min="7430" max="7430" width="16.125" customWidth="1"/>
    <col min="7431" max="7431" width="16" customWidth="1"/>
    <col min="7432" max="7432" width="14.25" customWidth="1"/>
    <col min="7433" max="7433" width="15.5" customWidth="1"/>
    <col min="7434" max="7434" width="16" customWidth="1"/>
    <col min="7435" max="7436" width="15.25" customWidth="1"/>
    <col min="7437" max="7445" width="0" hidden="1" customWidth="1"/>
    <col min="7672" max="7672" width="6" customWidth="1"/>
    <col min="7673" max="7673" width="10" customWidth="1"/>
    <col min="7674" max="7674" width="17.375" customWidth="1"/>
    <col min="7675" max="7675" width="6.375" customWidth="1"/>
    <col min="7676" max="7676" width="6.5" customWidth="1"/>
    <col min="7677" max="7677" width="6.25" customWidth="1"/>
    <col min="7678" max="7679" width="17.625" customWidth="1"/>
    <col min="7680" max="7680" width="17.375" customWidth="1"/>
    <col min="7681" max="7682" width="16.125" customWidth="1"/>
    <col min="7683" max="7683" width="13.5" customWidth="1"/>
    <col min="7684" max="7684" width="15.125" customWidth="1"/>
    <col min="7685" max="7685" width="7.75" customWidth="1"/>
    <col min="7686" max="7686" width="16.125" customWidth="1"/>
    <col min="7687" max="7687" width="16" customWidth="1"/>
    <col min="7688" max="7688" width="14.25" customWidth="1"/>
    <col min="7689" max="7689" width="15.5" customWidth="1"/>
    <col min="7690" max="7690" width="16" customWidth="1"/>
    <col min="7691" max="7692" width="15.25" customWidth="1"/>
    <col min="7693" max="7701" width="0" hidden="1" customWidth="1"/>
    <col min="7928" max="7928" width="6" customWidth="1"/>
    <col min="7929" max="7929" width="10" customWidth="1"/>
    <col min="7930" max="7930" width="17.375" customWidth="1"/>
    <col min="7931" max="7931" width="6.375" customWidth="1"/>
    <col min="7932" max="7932" width="6.5" customWidth="1"/>
    <col min="7933" max="7933" width="6.25" customWidth="1"/>
    <col min="7934" max="7935" width="17.625" customWidth="1"/>
    <col min="7936" max="7936" width="17.375" customWidth="1"/>
    <col min="7937" max="7938" width="16.125" customWidth="1"/>
    <col min="7939" max="7939" width="13.5" customWidth="1"/>
    <col min="7940" max="7940" width="15.125" customWidth="1"/>
    <col min="7941" max="7941" width="7.75" customWidth="1"/>
    <col min="7942" max="7942" width="16.125" customWidth="1"/>
    <col min="7943" max="7943" width="16" customWidth="1"/>
    <col min="7944" max="7944" width="14.25" customWidth="1"/>
    <col min="7945" max="7945" width="15.5" customWidth="1"/>
    <col min="7946" max="7946" width="16" customWidth="1"/>
    <col min="7947" max="7948" width="15.25" customWidth="1"/>
    <col min="7949" max="7957" width="0" hidden="1" customWidth="1"/>
    <col min="8184" max="8184" width="6" customWidth="1"/>
    <col min="8185" max="8185" width="10" customWidth="1"/>
    <col min="8186" max="8186" width="17.375" customWidth="1"/>
    <col min="8187" max="8187" width="6.375" customWidth="1"/>
    <col min="8188" max="8188" width="6.5" customWidth="1"/>
    <col min="8189" max="8189" width="6.25" customWidth="1"/>
    <col min="8190" max="8191" width="17.625" customWidth="1"/>
    <col min="8192" max="8192" width="17.375" customWidth="1"/>
    <col min="8193" max="8194" width="16.125" customWidth="1"/>
    <col min="8195" max="8195" width="13.5" customWidth="1"/>
    <col min="8196" max="8196" width="15.125" customWidth="1"/>
    <col min="8197" max="8197" width="7.75" customWidth="1"/>
    <col min="8198" max="8198" width="16.125" customWidth="1"/>
    <col min="8199" max="8199" width="16" customWidth="1"/>
    <col min="8200" max="8200" width="14.25" customWidth="1"/>
    <col min="8201" max="8201" width="15.5" customWidth="1"/>
    <col min="8202" max="8202" width="16" customWidth="1"/>
    <col min="8203" max="8204" width="15.25" customWidth="1"/>
    <col min="8205" max="8213" width="0" hidden="1" customWidth="1"/>
    <col min="8440" max="8440" width="6" customWidth="1"/>
    <col min="8441" max="8441" width="10" customWidth="1"/>
    <col min="8442" max="8442" width="17.375" customWidth="1"/>
    <col min="8443" max="8443" width="6.375" customWidth="1"/>
    <col min="8444" max="8444" width="6.5" customWidth="1"/>
    <col min="8445" max="8445" width="6.25" customWidth="1"/>
    <col min="8446" max="8447" width="17.625" customWidth="1"/>
    <col min="8448" max="8448" width="17.375" customWidth="1"/>
    <col min="8449" max="8450" width="16.125" customWidth="1"/>
    <col min="8451" max="8451" width="13.5" customWidth="1"/>
    <col min="8452" max="8452" width="15.125" customWidth="1"/>
    <col min="8453" max="8453" width="7.75" customWidth="1"/>
    <col min="8454" max="8454" width="16.125" customWidth="1"/>
    <col min="8455" max="8455" width="16" customWidth="1"/>
    <col min="8456" max="8456" width="14.25" customWidth="1"/>
    <col min="8457" max="8457" width="15.5" customWidth="1"/>
    <col min="8458" max="8458" width="16" customWidth="1"/>
    <col min="8459" max="8460" width="15.25" customWidth="1"/>
    <col min="8461" max="8469" width="0" hidden="1" customWidth="1"/>
    <col min="8696" max="8696" width="6" customWidth="1"/>
    <col min="8697" max="8697" width="10" customWidth="1"/>
    <col min="8698" max="8698" width="17.375" customWidth="1"/>
    <col min="8699" max="8699" width="6.375" customWidth="1"/>
    <col min="8700" max="8700" width="6.5" customWidth="1"/>
    <col min="8701" max="8701" width="6.25" customWidth="1"/>
    <col min="8702" max="8703" width="17.625" customWidth="1"/>
    <col min="8704" max="8704" width="17.375" customWidth="1"/>
    <col min="8705" max="8706" width="16.125" customWidth="1"/>
    <col min="8707" max="8707" width="13.5" customWidth="1"/>
    <col min="8708" max="8708" width="15.125" customWidth="1"/>
    <col min="8709" max="8709" width="7.75" customWidth="1"/>
    <col min="8710" max="8710" width="16.125" customWidth="1"/>
    <col min="8711" max="8711" width="16" customWidth="1"/>
    <col min="8712" max="8712" width="14.25" customWidth="1"/>
    <col min="8713" max="8713" width="15.5" customWidth="1"/>
    <col min="8714" max="8714" width="16" customWidth="1"/>
    <col min="8715" max="8716" width="15.25" customWidth="1"/>
    <col min="8717" max="8725" width="0" hidden="1" customWidth="1"/>
    <col min="8952" max="8952" width="6" customWidth="1"/>
    <col min="8953" max="8953" width="10" customWidth="1"/>
    <col min="8954" max="8954" width="17.375" customWidth="1"/>
    <col min="8955" max="8955" width="6.375" customWidth="1"/>
    <col min="8956" max="8956" width="6.5" customWidth="1"/>
    <col min="8957" max="8957" width="6.25" customWidth="1"/>
    <col min="8958" max="8959" width="17.625" customWidth="1"/>
    <col min="8960" max="8960" width="17.375" customWidth="1"/>
    <col min="8961" max="8962" width="16.125" customWidth="1"/>
    <col min="8963" max="8963" width="13.5" customWidth="1"/>
    <col min="8964" max="8964" width="15.125" customWidth="1"/>
    <col min="8965" max="8965" width="7.75" customWidth="1"/>
    <col min="8966" max="8966" width="16.125" customWidth="1"/>
    <col min="8967" max="8967" width="16" customWidth="1"/>
    <col min="8968" max="8968" width="14.25" customWidth="1"/>
    <col min="8969" max="8969" width="15.5" customWidth="1"/>
    <col min="8970" max="8970" width="16" customWidth="1"/>
    <col min="8971" max="8972" width="15.25" customWidth="1"/>
    <col min="8973" max="8981" width="0" hidden="1" customWidth="1"/>
    <col min="9208" max="9208" width="6" customWidth="1"/>
    <col min="9209" max="9209" width="10" customWidth="1"/>
    <col min="9210" max="9210" width="17.375" customWidth="1"/>
    <col min="9211" max="9211" width="6.375" customWidth="1"/>
    <col min="9212" max="9212" width="6.5" customWidth="1"/>
    <col min="9213" max="9213" width="6.25" customWidth="1"/>
    <col min="9214" max="9215" width="17.625" customWidth="1"/>
    <col min="9216" max="9216" width="17.375" customWidth="1"/>
    <col min="9217" max="9218" width="16.125" customWidth="1"/>
    <col min="9219" max="9219" width="13.5" customWidth="1"/>
    <col min="9220" max="9220" width="15.125" customWidth="1"/>
    <col min="9221" max="9221" width="7.75" customWidth="1"/>
    <col min="9222" max="9222" width="16.125" customWidth="1"/>
    <col min="9223" max="9223" width="16" customWidth="1"/>
    <col min="9224" max="9224" width="14.25" customWidth="1"/>
    <col min="9225" max="9225" width="15.5" customWidth="1"/>
    <col min="9226" max="9226" width="16" customWidth="1"/>
    <col min="9227" max="9228" width="15.25" customWidth="1"/>
    <col min="9229" max="9237" width="0" hidden="1" customWidth="1"/>
    <col min="9464" max="9464" width="6" customWidth="1"/>
    <col min="9465" max="9465" width="10" customWidth="1"/>
    <col min="9466" max="9466" width="17.375" customWidth="1"/>
    <col min="9467" max="9467" width="6.375" customWidth="1"/>
    <col min="9468" max="9468" width="6.5" customWidth="1"/>
    <col min="9469" max="9469" width="6.25" customWidth="1"/>
    <col min="9470" max="9471" width="17.625" customWidth="1"/>
    <col min="9472" max="9472" width="17.375" customWidth="1"/>
    <col min="9473" max="9474" width="16.125" customWidth="1"/>
    <col min="9475" max="9475" width="13.5" customWidth="1"/>
    <col min="9476" max="9476" width="15.125" customWidth="1"/>
    <col min="9477" max="9477" width="7.75" customWidth="1"/>
    <col min="9478" max="9478" width="16.125" customWidth="1"/>
    <col min="9479" max="9479" width="16" customWidth="1"/>
    <col min="9480" max="9480" width="14.25" customWidth="1"/>
    <col min="9481" max="9481" width="15.5" customWidth="1"/>
    <col min="9482" max="9482" width="16" customWidth="1"/>
    <col min="9483" max="9484" width="15.25" customWidth="1"/>
    <col min="9485" max="9493" width="0" hidden="1" customWidth="1"/>
    <col min="9720" max="9720" width="6" customWidth="1"/>
    <col min="9721" max="9721" width="10" customWidth="1"/>
    <col min="9722" max="9722" width="17.375" customWidth="1"/>
    <col min="9723" max="9723" width="6.375" customWidth="1"/>
    <col min="9724" max="9724" width="6.5" customWidth="1"/>
    <col min="9725" max="9725" width="6.25" customWidth="1"/>
    <col min="9726" max="9727" width="17.625" customWidth="1"/>
    <col min="9728" max="9728" width="17.375" customWidth="1"/>
    <col min="9729" max="9730" width="16.125" customWidth="1"/>
    <col min="9731" max="9731" width="13.5" customWidth="1"/>
    <col min="9732" max="9732" width="15.125" customWidth="1"/>
    <col min="9733" max="9733" width="7.75" customWidth="1"/>
    <col min="9734" max="9734" width="16.125" customWidth="1"/>
    <col min="9735" max="9735" width="16" customWidth="1"/>
    <col min="9736" max="9736" width="14.25" customWidth="1"/>
    <col min="9737" max="9737" width="15.5" customWidth="1"/>
    <col min="9738" max="9738" width="16" customWidth="1"/>
    <col min="9739" max="9740" width="15.25" customWidth="1"/>
    <col min="9741" max="9749" width="0" hidden="1" customWidth="1"/>
    <col min="9976" max="9976" width="6" customWidth="1"/>
    <col min="9977" max="9977" width="10" customWidth="1"/>
    <col min="9978" max="9978" width="17.375" customWidth="1"/>
    <col min="9979" max="9979" width="6.375" customWidth="1"/>
    <col min="9980" max="9980" width="6.5" customWidth="1"/>
    <col min="9981" max="9981" width="6.25" customWidth="1"/>
    <col min="9982" max="9983" width="17.625" customWidth="1"/>
    <col min="9984" max="9984" width="17.375" customWidth="1"/>
    <col min="9985" max="9986" width="16.125" customWidth="1"/>
    <col min="9987" max="9987" width="13.5" customWidth="1"/>
    <col min="9988" max="9988" width="15.125" customWidth="1"/>
    <col min="9989" max="9989" width="7.75" customWidth="1"/>
    <col min="9990" max="9990" width="16.125" customWidth="1"/>
    <col min="9991" max="9991" width="16" customWidth="1"/>
    <col min="9992" max="9992" width="14.25" customWidth="1"/>
    <col min="9993" max="9993" width="15.5" customWidth="1"/>
    <col min="9994" max="9994" width="16" customWidth="1"/>
    <col min="9995" max="9996" width="15.25" customWidth="1"/>
    <col min="9997" max="10005" width="0" hidden="1" customWidth="1"/>
    <col min="10232" max="10232" width="6" customWidth="1"/>
    <col min="10233" max="10233" width="10" customWidth="1"/>
    <col min="10234" max="10234" width="17.375" customWidth="1"/>
    <col min="10235" max="10235" width="6.375" customWidth="1"/>
    <col min="10236" max="10236" width="6.5" customWidth="1"/>
    <col min="10237" max="10237" width="6.25" customWidth="1"/>
    <col min="10238" max="10239" width="17.625" customWidth="1"/>
    <col min="10240" max="10240" width="17.375" customWidth="1"/>
    <col min="10241" max="10242" width="16.125" customWidth="1"/>
    <col min="10243" max="10243" width="13.5" customWidth="1"/>
    <col min="10244" max="10244" width="15.125" customWidth="1"/>
    <col min="10245" max="10245" width="7.75" customWidth="1"/>
    <col min="10246" max="10246" width="16.125" customWidth="1"/>
    <col min="10247" max="10247" width="16" customWidth="1"/>
    <col min="10248" max="10248" width="14.25" customWidth="1"/>
    <col min="10249" max="10249" width="15.5" customWidth="1"/>
    <col min="10250" max="10250" width="16" customWidth="1"/>
    <col min="10251" max="10252" width="15.25" customWidth="1"/>
    <col min="10253" max="10261" width="0" hidden="1" customWidth="1"/>
    <col min="10488" max="10488" width="6" customWidth="1"/>
    <col min="10489" max="10489" width="10" customWidth="1"/>
    <col min="10490" max="10490" width="17.375" customWidth="1"/>
    <col min="10491" max="10491" width="6.375" customWidth="1"/>
    <col min="10492" max="10492" width="6.5" customWidth="1"/>
    <col min="10493" max="10493" width="6.25" customWidth="1"/>
    <col min="10494" max="10495" width="17.625" customWidth="1"/>
    <col min="10496" max="10496" width="17.375" customWidth="1"/>
    <col min="10497" max="10498" width="16.125" customWidth="1"/>
    <col min="10499" max="10499" width="13.5" customWidth="1"/>
    <col min="10500" max="10500" width="15.125" customWidth="1"/>
    <col min="10501" max="10501" width="7.75" customWidth="1"/>
    <col min="10502" max="10502" width="16.125" customWidth="1"/>
    <col min="10503" max="10503" width="16" customWidth="1"/>
    <col min="10504" max="10504" width="14.25" customWidth="1"/>
    <col min="10505" max="10505" width="15.5" customWidth="1"/>
    <col min="10506" max="10506" width="16" customWidth="1"/>
    <col min="10507" max="10508" width="15.25" customWidth="1"/>
    <col min="10509" max="10517" width="0" hidden="1" customWidth="1"/>
    <col min="10744" max="10744" width="6" customWidth="1"/>
    <col min="10745" max="10745" width="10" customWidth="1"/>
    <col min="10746" max="10746" width="17.375" customWidth="1"/>
    <col min="10747" max="10747" width="6.375" customWidth="1"/>
    <col min="10748" max="10748" width="6.5" customWidth="1"/>
    <col min="10749" max="10749" width="6.25" customWidth="1"/>
    <col min="10750" max="10751" width="17.625" customWidth="1"/>
    <col min="10752" max="10752" width="17.375" customWidth="1"/>
    <col min="10753" max="10754" width="16.125" customWidth="1"/>
    <col min="10755" max="10755" width="13.5" customWidth="1"/>
    <col min="10756" max="10756" width="15.125" customWidth="1"/>
    <col min="10757" max="10757" width="7.75" customWidth="1"/>
    <col min="10758" max="10758" width="16.125" customWidth="1"/>
    <col min="10759" max="10759" width="16" customWidth="1"/>
    <col min="10760" max="10760" width="14.25" customWidth="1"/>
    <col min="10761" max="10761" width="15.5" customWidth="1"/>
    <col min="10762" max="10762" width="16" customWidth="1"/>
    <col min="10763" max="10764" width="15.25" customWidth="1"/>
    <col min="10765" max="10773" width="0" hidden="1" customWidth="1"/>
    <col min="11000" max="11000" width="6" customWidth="1"/>
    <col min="11001" max="11001" width="10" customWidth="1"/>
    <col min="11002" max="11002" width="17.375" customWidth="1"/>
    <col min="11003" max="11003" width="6.375" customWidth="1"/>
    <col min="11004" max="11004" width="6.5" customWidth="1"/>
    <col min="11005" max="11005" width="6.25" customWidth="1"/>
    <col min="11006" max="11007" width="17.625" customWidth="1"/>
    <col min="11008" max="11008" width="17.375" customWidth="1"/>
    <col min="11009" max="11010" width="16.125" customWidth="1"/>
    <col min="11011" max="11011" width="13.5" customWidth="1"/>
    <col min="11012" max="11012" width="15.125" customWidth="1"/>
    <col min="11013" max="11013" width="7.75" customWidth="1"/>
    <col min="11014" max="11014" width="16.125" customWidth="1"/>
    <col min="11015" max="11015" width="16" customWidth="1"/>
    <col min="11016" max="11016" width="14.25" customWidth="1"/>
    <col min="11017" max="11017" width="15.5" customWidth="1"/>
    <col min="11018" max="11018" width="16" customWidth="1"/>
    <col min="11019" max="11020" width="15.25" customWidth="1"/>
    <col min="11021" max="11029" width="0" hidden="1" customWidth="1"/>
    <col min="11256" max="11256" width="6" customWidth="1"/>
    <col min="11257" max="11257" width="10" customWidth="1"/>
    <col min="11258" max="11258" width="17.375" customWidth="1"/>
    <col min="11259" max="11259" width="6.375" customWidth="1"/>
    <col min="11260" max="11260" width="6.5" customWidth="1"/>
    <col min="11261" max="11261" width="6.25" customWidth="1"/>
    <col min="11262" max="11263" width="17.625" customWidth="1"/>
    <col min="11264" max="11264" width="17.375" customWidth="1"/>
    <col min="11265" max="11266" width="16.125" customWidth="1"/>
    <col min="11267" max="11267" width="13.5" customWidth="1"/>
    <col min="11268" max="11268" width="15.125" customWidth="1"/>
    <col min="11269" max="11269" width="7.75" customWidth="1"/>
    <col min="11270" max="11270" width="16.125" customWidth="1"/>
    <col min="11271" max="11271" width="16" customWidth="1"/>
    <col min="11272" max="11272" width="14.25" customWidth="1"/>
    <col min="11273" max="11273" width="15.5" customWidth="1"/>
    <col min="11274" max="11274" width="16" customWidth="1"/>
    <col min="11275" max="11276" width="15.25" customWidth="1"/>
    <col min="11277" max="11285" width="0" hidden="1" customWidth="1"/>
    <col min="11512" max="11512" width="6" customWidth="1"/>
    <col min="11513" max="11513" width="10" customWidth="1"/>
    <col min="11514" max="11514" width="17.375" customWidth="1"/>
    <col min="11515" max="11515" width="6.375" customWidth="1"/>
    <col min="11516" max="11516" width="6.5" customWidth="1"/>
    <col min="11517" max="11517" width="6.25" customWidth="1"/>
    <col min="11518" max="11519" width="17.625" customWidth="1"/>
    <col min="11520" max="11520" width="17.375" customWidth="1"/>
    <col min="11521" max="11522" width="16.125" customWidth="1"/>
    <col min="11523" max="11523" width="13.5" customWidth="1"/>
    <col min="11524" max="11524" width="15.125" customWidth="1"/>
    <col min="11525" max="11525" width="7.75" customWidth="1"/>
    <col min="11526" max="11526" width="16.125" customWidth="1"/>
    <col min="11527" max="11527" width="16" customWidth="1"/>
    <col min="11528" max="11528" width="14.25" customWidth="1"/>
    <col min="11529" max="11529" width="15.5" customWidth="1"/>
    <col min="11530" max="11530" width="16" customWidth="1"/>
    <col min="11531" max="11532" width="15.25" customWidth="1"/>
    <col min="11533" max="11541" width="0" hidden="1" customWidth="1"/>
    <col min="11768" max="11768" width="6" customWidth="1"/>
    <col min="11769" max="11769" width="10" customWidth="1"/>
    <col min="11770" max="11770" width="17.375" customWidth="1"/>
    <col min="11771" max="11771" width="6.375" customWidth="1"/>
    <col min="11772" max="11772" width="6.5" customWidth="1"/>
    <col min="11773" max="11773" width="6.25" customWidth="1"/>
    <col min="11774" max="11775" width="17.625" customWidth="1"/>
    <col min="11776" max="11776" width="17.375" customWidth="1"/>
    <col min="11777" max="11778" width="16.125" customWidth="1"/>
    <col min="11779" max="11779" width="13.5" customWidth="1"/>
    <col min="11780" max="11780" width="15.125" customWidth="1"/>
    <col min="11781" max="11781" width="7.75" customWidth="1"/>
    <col min="11782" max="11782" width="16.125" customWidth="1"/>
    <col min="11783" max="11783" width="16" customWidth="1"/>
    <col min="11784" max="11784" width="14.25" customWidth="1"/>
    <col min="11785" max="11785" width="15.5" customWidth="1"/>
    <col min="11786" max="11786" width="16" customWidth="1"/>
    <col min="11787" max="11788" width="15.25" customWidth="1"/>
    <col min="11789" max="11797" width="0" hidden="1" customWidth="1"/>
    <col min="12024" max="12024" width="6" customWidth="1"/>
    <col min="12025" max="12025" width="10" customWidth="1"/>
    <col min="12026" max="12026" width="17.375" customWidth="1"/>
    <col min="12027" max="12027" width="6.375" customWidth="1"/>
    <col min="12028" max="12028" width="6.5" customWidth="1"/>
    <col min="12029" max="12029" width="6.25" customWidth="1"/>
    <col min="12030" max="12031" width="17.625" customWidth="1"/>
    <col min="12032" max="12032" width="17.375" customWidth="1"/>
    <col min="12033" max="12034" width="16.125" customWidth="1"/>
    <col min="12035" max="12035" width="13.5" customWidth="1"/>
    <col min="12036" max="12036" width="15.125" customWidth="1"/>
    <col min="12037" max="12037" width="7.75" customWidth="1"/>
    <col min="12038" max="12038" width="16.125" customWidth="1"/>
    <col min="12039" max="12039" width="16" customWidth="1"/>
    <col min="12040" max="12040" width="14.25" customWidth="1"/>
    <col min="12041" max="12041" width="15.5" customWidth="1"/>
    <col min="12042" max="12042" width="16" customWidth="1"/>
    <col min="12043" max="12044" width="15.25" customWidth="1"/>
    <col min="12045" max="12053" width="0" hidden="1" customWidth="1"/>
    <col min="12280" max="12280" width="6" customWidth="1"/>
    <col min="12281" max="12281" width="10" customWidth="1"/>
    <col min="12282" max="12282" width="17.375" customWidth="1"/>
    <col min="12283" max="12283" width="6.375" customWidth="1"/>
    <col min="12284" max="12284" width="6.5" customWidth="1"/>
    <col min="12285" max="12285" width="6.25" customWidth="1"/>
    <col min="12286" max="12287" width="17.625" customWidth="1"/>
    <col min="12288" max="12288" width="17.375" customWidth="1"/>
    <col min="12289" max="12290" width="16.125" customWidth="1"/>
    <col min="12291" max="12291" width="13.5" customWidth="1"/>
    <col min="12292" max="12292" width="15.125" customWidth="1"/>
    <col min="12293" max="12293" width="7.75" customWidth="1"/>
    <col min="12294" max="12294" width="16.125" customWidth="1"/>
    <col min="12295" max="12295" width="16" customWidth="1"/>
    <col min="12296" max="12296" width="14.25" customWidth="1"/>
    <col min="12297" max="12297" width="15.5" customWidth="1"/>
    <col min="12298" max="12298" width="16" customWidth="1"/>
    <col min="12299" max="12300" width="15.25" customWidth="1"/>
    <col min="12301" max="12309" width="0" hidden="1" customWidth="1"/>
    <col min="12536" max="12536" width="6" customWidth="1"/>
    <col min="12537" max="12537" width="10" customWidth="1"/>
    <col min="12538" max="12538" width="17.375" customWidth="1"/>
    <col min="12539" max="12539" width="6.375" customWidth="1"/>
    <col min="12540" max="12540" width="6.5" customWidth="1"/>
    <col min="12541" max="12541" width="6.25" customWidth="1"/>
    <col min="12542" max="12543" width="17.625" customWidth="1"/>
    <col min="12544" max="12544" width="17.375" customWidth="1"/>
    <col min="12545" max="12546" width="16.125" customWidth="1"/>
    <col min="12547" max="12547" width="13.5" customWidth="1"/>
    <col min="12548" max="12548" width="15.125" customWidth="1"/>
    <col min="12549" max="12549" width="7.75" customWidth="1"/>
    <col min="12550" max="12550" width="16.125" customWidth="1"/>
    <col min="12551" max="12551" width="16" customWidth="1"/>
    <col min="12552" max="12552" width="14.25" customWidth="1"/>
    <col min="12553" max="12553" width="15.5" customWidth="1"/>
    <col min="12554" max="12554" width="16" customWidth="1"/>
    <col min="12555" max="12556" width="15.25" customWidth="1"/>
    <col min="12557" max="12565" width="0" hidden="1" customWidth="1"/>
    <col min="12792" max="12792" width="6" customWidth="1"/>
    <col min="12793" max="12793" width="10" customWidth="1"/>
    <col min="12794" max="12794" width="17.375" customWidth="1"/>
    <col min="12795" max="12795" width="6.375" customWidth="1"/>
    <col min="12796" max="12796" width="6.5" customWidth="1"/>
    <col min="12797" max="12797" width="6.25" customWidth="1"/>
    <col min="12798" max="12799" width="17.625" customWidth="1"/>
    <col min="12800" max="12800" width="17.375" customWidth="1"/>
    <col min="12801" max="12802" width="16.125" customWidth="1"/>
    <col min="12803" max="12803" width="13.5" customWidth="1"/>
    <col min="12804" max="12804" width="15.125" customWidth="1"/>
    <col min="12805" max="12805" width="7.75" customWidth="1"/>
    <col min="12806" max="12806" width="16.125" customWidth="1"/>
    <col min="12807" max="12807" width="16" customWidth="1"/>
    <col min="12808" max="12808" width="14.25" customWidth="1"/>
    <col min="12809" max="12809" width="15.5" customWidth="1"/>
    <col min="12810" max="12810" width="16" customWidth="1"/>
    <col min="12811" max="12812" width="15.25" customWidth="1"/>
    <col min="12813" max="12821" width="0" hidden="1" customWidth="1"/>
    <col min="13048" max="13048" width="6" customWidth="1"/>
    <col min="13049" max="13049" width="10" customWidth="1"/>
    <col min="13050" max="13050" width="17.375" customWidth="1"/>
    <col min="13051" max="13051" width="6.375" customWidth="1"/>
    <col min="13052" max="13052" width="6.5" customWidth="1"/>
    <col min="13053" max="13053" width="6.25" customWidth="1"/>
    <col min="13054" max="13055" width="17.625" customWidth="1"/>
    <col min="13056" max="13056" width="17.375" customWidth="1"/>
    <col min="13057" max="13058" width="16.125" customWidth="1"/>
    <col min="13059" max="13059" width="13.5" customWidth="1"/>
    <col min="13060" max="13060" width="15.125" customWidth="1"/>
    <col min="13061" max="13061" width="7.75" customWidth="1"/>
    <col min="13062" max="13062" width="16.125" customWidth="1"/>
    <col min="13063" max="13063" width="16" customWidth="1"/>
    <col min="13064" max="13064" width="14.25" customWidth="1"/>
    <col min="13065" max="13065" width="15.5" customWidth="1"/>
    <col min="13066" max="13066" width="16" customWidth="1"/>
    <col min="13067" max="13068" width="15.25" customWidth="1"/>
    <col min="13069" max="13077" width="0" hidden="1" customWidth="1"/>
    <col min="13304" max="13304" width="6" customWidth="1"/>
    <col min="13305" max="13305" width="10" customWidth="1"/>
    <col min="13306" max="13306" width="17.375" customWidth="1"/>
    <col min="13307" max="13307" width="6.375" customWidth="1"/>
    <col min="13308" max="13308" width="6.5" customWidth="1"/>
    <col min="13309" max="13309" width="6.25" customWidth="1"/>
    <col min="13310" max="13311" width="17.625" customWidth="1"/>
    <col min="13312" max="13312" width="17.375" customWidth="1"/>
    <col min="13313" max="13314" width="16.125" customWidth="1"/>
    <col min="13315" max="13315" width="13.5" customWidth="1"/>
    <col min="13316" max="13316" width="15.125" customWidth="1"/>
    <col min="13317" max="13317" width="7.75" customWidth="1"/>
    <col min="13318" max="13318" width="16.125" customWidth="1"/>
    <col min="13319" max="13319" width="16" customWidth="1"/>
    <col min="13320" max="13320" width="14.25" customWidth="1"/>
    <col min="13321" max="13321" width="15.5" customWidth="1"/>
    <col min="13322" max="13322" width="16" customWidth="1"/>
    <col min="13323" max="13324" width="15.25" customWidth="1"/>
    <col min="13325" max="13333" width="0" hidden="1" customWidth="1"/>
    <col min="13560" max="13560" width="6" customWidth="1"/>
    <col min="13561" max="13561" width="10" customWidth="1"/>
    <col min="13562" max="13562" width="17.375" customWidth="1"/>
    <col min="13563" max="13563" width="6.375" customWidth="1"/>
    <col min="13564" max="13564" width="6.5" customWidth="1"/>
    <col min="13565" max="13565" width="6.25" customWidth="1"/>
    <col min="13566" max="13567" width="17.625" customWidth="1"/>
    <col min="13568" max="13568" width="17.375" customWidth="1"/>
    <col min="13569" max="13570" width="16.125" customWidth="1"/>
    <col min="13571" max="13571" width="13.5" customWidth="1"/>
    <col min="13572" max="13572" width="15.125" customWidth="1"/>
    <col min="13573" max="13573" width="7.75" customWidth="1"/>
    <col min="13574" max="13574" width="16.125" customWidth="1"/>
    <col min="13575" max="13575" width="16" customWidth="1"/>
    <col min="13576" max="13576" width="14.25" customWidth="1"/>
    <col min="13577" max="13577" width="15.5" customWidth="1"/>
    <col min="13578" max="13578" width="16" customWidth="1"/>
    <col min="13579" max="13580" width="15.25" customWidth="1"/>
    <col min="13581" max="13589" width="0" hidden="1" customWidth="1"/>
    <col min="13816" max="13816" width="6" customWidth="1"/>
    <col min="13817" max="13817" width="10" customWidth="1"/>
    <col min="13818" max="13818" width="17.375" customWidth="1"/>
    <col min="13819" max="13819" width="6.375" customWidth="1"/>
    <col min="13820" max="13820" width="6.5" customWidth="1"/>
    <col min="13821" max="13821" width="6.25" customWidth="1"/>
    <col min="13822" max="13823" width="17.625" customWidth="1"/>
    <col min="13824" max="13824" width="17.375" customWidth="1"/>
    <col min="13825" max="13826" width="16.125" customWidth="1"/>
    <col min="13827" max="13827" width="13.5" customWidth="1"/>
    <col min="13828" max="13828" width="15.125" customWidth="1"/>
    <col min="13829" max="13829" width="7.75" customWidth="1"/>
    <col min="13830" max="13830" width="16.125" customWidth="1"/>
    <col min="13831" max="13831" width="16" customWidth="1"/>
    <col min="13832" max="13832" width="14.25" customWidth="1"/>
    <col min="13833" max="13833" width="15.5" customWidth="1"/>
    <col min="13834" max="13834" width="16" customWidth="1"/>
    <col min="13835" max="13836" width="15.25" customWidth="1"/>
    <col min="13837" max="13845" width="0" hidden="1" customWidth="1"/>
    <col min="14072" max="14072" width="6" customWidth="1"/>
    <col min="14073" max="14073" width="10" customWidth="1"/>
    <col min="14074" max="14074" width="17.375" customWidth="1"/>
    <col min="14075" max="14075" width="6.375" customWidth="1"/>
    <col min="14076" max="14076" width="6.5" customWidth="1"/>
    <col min="14077" max="14077" width="6.25" customWidth="1"/>
    <col min="14078" max="14079" width="17.625" customWidth="1"/>
    <col min="14080" max="14080" width="17.375" customWidth="1"/>
    <col min="14081" max="14082" width="16.125" customWidth="1"/>
    <col min="14083" max="14083" width="13.5" customWidth="1"/>
    <col min="14084" max="14084" width="15.125" customWidth="1"/>
    <col min="14085" max="14085" width="7.75" customWidth="1"/>
    <col min="14086" max="14086" width="16.125" customWidth="1"/>
    <col min="14087" max="14087" width="16" customWidth="1"/>
    <col min="14088" max="14088" width="14.25" customWidth="1"/>
    <col min="14089" max="14089" width="15.5" customWidth="1"/>
    <col min="14090" max="14090" width="16" customWidth="1"/>
    <col min="14091" max="14092" width="15.25" customWidth="1"/>
    <col min="14093" max="14101" width="0" hidden="1" customWidth="1"/>
    <col min="14328" max="14328" width="6" customWidth="1"/>
    <col min="14329" max="14329" width="10" customWidth="1"/>
    <col min="14330" max="14330" width="17.375" customWidth="1"/>
    <col min="14331" max="14331" width="6.375" customWidth="1"/>
    <col min="14332" max="14332" width="6.5" customWidth="1"/>
    <col min="14333" max="14333" width="6.25" customWidth="1"/>
    <col min="14334" max="14335" width="17.625" customWidth="1"/>
    <col min="14336" max="14336" width="17.375" customWidth="1"/>
    <col min="14337" max="14338" width="16.125" customWidth="1"/>
    <col min="14339" max="14339" width="13.5" customWidth="1"/>
    <col min="14340" max="14340" width="15.125" customWidth="1"/>
    <col min="14341" max="14341" width="7.75" customWidth="1"/>
    <col min="14342" max="14342" width="16.125" customWidth="1"/>
    <col min="14343" max="14343" width="16" customWidth="1"/>
    <col min="14344" max="14344" width="14.25" customWidth="1"/>
    <col min="14345" max="14345" width="15.5" customWidth="1"/>
    <col min="14346" max="14346" width="16" customWidth="1"/>
    <col min="14347" max="14348" width="15.25" customWidth="1"/>
    <col min="14349" max="14357" width="0" hidden="1" customWidth="1"/>
    <col min="14584" max="14584" width="6" customWidth="1"/>
    <col min="14585" max="14585" width="10" customWidth="1"/>
    <col min="14586" max="14586" width="17.375" customWidth="1"/>
    <col min="14587" max="14587" width="6.375" customWidth="1"/>
    <col min="14588" max="14588" width="6.5" customWidth="1"/>
    <col min="14589" max="14589" width="6.25" customWidth="1"/>
    <col min="14590" max="14591" width="17.625" customWidth="1"/>
    <col min="14592" max="14592" width="17.375" customWidth="1"/>
    <col min="14593" max="14594" width="16.125" customWidth="1"/>
    <col min="14595" max="14595" width="13.5" customWidth="1"/>
    <col min="14596" max="14596" width="15.125" customWidth="1"/>
    <col min="14597" max="14597" width="7.75" customWidth="1"/>
    <col min="14598" max="14598" width="16.125" customWidth="1"/>
    <col min="14599" max="14599" width="16" customWidth="1"/>
    <col min="14600" max="14600" width="14.25" customWidth="1"/>
    <col min="14601" max="14601" width="15.5" customWidth="1"/>
    <col min="14602" max="14602" width="16" customWidth="1"/>
    <col min="14603" max="14604" width="15.25" customWidth="1"/>
    <col min="14605" max="14613" width="0" hidden="1" customWidth="1"/>
    <col min="14840" max="14840" width="6" customWidth="1"/>
    <col min="14841" max="14841" width="10" customWidth="1"/>
    <col min="14842" max="14842" width="17.375" customWidth="1"/>
    <col min="14843" max="14843" width="6.375" customWidth="1"/>
    <col min="14844" max="14844" width="6.5" customWidth="1"/>
    <col min="14845" max="14845" width="6.25" customWidth="1"/>
    <col min="14846" max="14847" width="17.625" customWidth="1"/>
    <col min="14848" max="14848" width="17.375" customWidth="1"/>
    <col min="14849" max="14850" width="16.125" customWidth="1"/>
    <col min="14851" max="14851" width="13.5" customWidth="1"/>
    <col min="14852" max="14852" width="15.125" customWidth="1"/>
    <col min="14853" max="14853" width="7.75" customWidth="1"/>
    <col min="14854" max="14854" width="16.125" customWidth="1"/>
    <col min="14855" max="14855" width="16" customWidth="1"/>
    <col min="14856" max="14856" width="14.25" customWidth="1"/>
    <col min="14857" max="14857" width="15.5" customWidth="1"/>
    <col min="14858" max="14858" width="16" customWidth="1"/>
    <col min="14859" max="14860" width="15.25" customWidth="1"/>
    <col min="14861" max="14869" width="0" hidden="1" customWidth="1"/>
    <col min="15096" max="15096" width="6" customWidth="1"/>
    <col min="15097" max="15097" width="10" customWidth="1"/>
    <col min="15098" max="15098" width="17.375" customWidth="1"/>
    <col min="15099" max="15099" width="6.375" customWidth="1"/>
    <col min="15100" max="15100" width="6.5" customWidth="1"/>
    <col min="15101" max="15101" width="6.25" customWidth="1"/>
    <col min="15102" max="15103" width="17.625" customWidth="1"/>
    <col min="15104" max="15104" width="17.375" customWidth="1"/>
    <col min="15105" max="15106" width="16.125" customWidth="1"/>
    <col min="15107" max="15107" width="13.5" customWidth="1"/>
    <col min="15108" max="15108" width="15.125" customWidth="1"/>
    <col min="15109" max="15109" width="7.75" customWidth="1"/>
    <col min="15110" max="15110" width="16.125" customWidth="1"/>
    <col min="15111" max="15111" width="16" customWidth="1"/>
    <col min="15112" max="15112" width="14.25" customWidth="1"/>
    <col min="15113" max="15113" width="15.5" customWidth="1"/>
    <col min="15114" max="15114" width="16" customWidth="1"/>
    <col min="15115" max="15116" width="15.25" customWidth="1"/>
    <col min="15117" max="15125" width="0" hidden="1" customWidth="1"/>
    <col min="15352" max="15352" width="6" customWidth="1"/>
    <col min="15353" max="15353" width="10" customWidth="1"/>
    <col min="15354" max="15354" width="17.375" customWidth="1"/>
    <col min="15355" max="15355" width="6.375" customWidth="1"/>
    <col min="15356" max="15356" width="6.5" customWidth="1"/>
    <col min="15357" max="15357" width="6.25" customWidth="1"/>
    <col min="15358" max="15359" width="17.625" customWidth="1"/>
    <col min="15360" max="15360" width="17.375" customWidth="1"/>
    <col min="15361" max="15362" width="16.125" customWidth="1"/>
    <col min="15363" max="15363" width="13.5" customWidth="1"/>
    <col min="15364" max="15364" width="15.125" customWidth="1"/>
    <col min="15365" max="15365" width="7.75" customWidth="1"/>
    <col min="15366" max="15366" width="16.125" customWidth="1"/>
    <col min="15367" max="15367" width="16" customWidth="1"/>
    <col min="15368" max="15368" width="14.25" customWidth="1"/>
    <col min="15369" max="15369" width="15.5" customWidth="1"/>
    <col min="15370" max="15370" width="16" customWidth="1"/>
    <col min="15371" max="15372" width="15.25" customWidth="1"/>
    <col min="15373" max="15381" width="0" hidden="1" customWidth="1"/>
    <col min="15608" max="15608" width="6" customWidth="1"/>
    <col min="15609" max="15609" width="10" customWidth="1"/>
    <col min="15610" max="15610" width="17.375" customWidth="1"/>
    <col min="15611" max="15611" width="6.375" customWidth="1"/>
    <col min="15612" max="15612" width="6.5" customWidth="1"/>
    <col min="15613" max="15613" width="6.25" customWidth="1"/>
    <col min="15614" max="15615" width="17.625" customWidth="1"/>
    <col min="15616" max="15616" width="17.375" customWidth="1"/>
    <col min="15617" max="15618" width="16.125" customWidth="1"/>
    <col min="15619" max="15619" width="13.5" customWidth="1"/>
    <col min="15620" max="15620" width="15.125" customWidth="1"/>
    <col min="15621" max="15621" width="7.75" customWidth="1"/>
    <col min="15622" max="15622" width="16.125" customWidth="1"/>
    <col min="15623" max="15623" width="16" customWidth="1"/>
    <col min="15624" max="15624" width="14.25" customWidth="1"/>
    <col min="15625" max="15625" width="15.5" customWidth="1"/>
    <col min="15626" max="15626" width="16" customWidth="1"/>
    <col min="15627" max="15628" width="15.25" customWidth="1"/>
    <col min="15629" max="15637" width="0" hidden="1" customWidth="1"/>
    <col min="15864" max="15864" width="6" customWidth="1"/>
    <col min="15865" max="15865" width="10" customWidth="1"/>
    <col min="15866" max="15866" width="17.375" customWidth="1"/>
    <col min="15867" max="15867" width="6.375" customWidth="1"/>
    <col min="15868" max="15868" width="6.5" customWidth="1"/>
    <col min="15869" max="15869" width="6.25" customWidth="1"/>
    <col min="15870" max="15871" width="17.625" customWidth="1"/>
    <col min="15872" max="15872" width="17.375" customWidth="1"/>
    <col min="15873" max="15874" width="16.125" customWidth="1"/>
    <col min="15875" max="15875" width="13.5" customWidth="1"/>
    <col min="15876" max="15876" width="15.125" customWidth="1"/>
    <col min="15877" max="15877" width="7.75" customWidth="1"/>
    <col min="15878" max="15878" width="16.125" customWidth="1"/>
    <col min="15879" max="15879" width="16" customWidth="1"/>
    <col min="15880" max="15880" width="14.25" customWidth="1"/>
    <col min="15881" max="15881" width="15.5" customWidth="1"/>
    <col min="15882" max="15882" width="16" customWidth="1"/>
    <col min="15883" max="15884" width="15.25" customWidth="1"/>
    <col min="15885" max="15893" width="0" hidden="1" customWidth="1"/>
    <col min="16120" max="16120" width="6" customWidth="1"/>
    <col min="16121" max="16121" width="10" customWidth="1"/>
    <col min="16122" max="16122" width="17.375" customWidth="1"/>
    <col min="16123" max="16123" width="6.375" customWidth="1"/>
    <col min="16124" max="16124" width="6.5" customWidth="1"/>
    <col min="16125" max="16125" width="6.25" customWidth="1"/>
    <col min="16126" max="16127" width="17.625" customWidth="1"/>
    <col min="16128" max="16128" width="17.375" customWidth="1"/>
    <col min="16129" max="16130" width="16.125" customWidth="1"/>
    <col min="16131" max="16131" width="13.5" customWidth="1"/>
    <col min="16132" max="16132" width="15.125" customWidth="1"/>
    <col min="16133" max="16133" width="7.75" customWidth="1"/>
    <col min="16134" max="16134" width="16.125" customWidth="1"/>
    <col min="16135" max="16135" width="16" customWidth="1"/>
    <col min="16136" max="16136" width="14.25" customWidth="1"/>
    <col min="16137" max="16137" width="15.5" customWidth="1"/>
    <col min="16138" max="16138" width="16" customWidth="1"/>
    <col min="16139" max="16140" width="15.25" customWidth="1"/>
    <col min="16141" max="16149" width="0" hidden="1" customWidth="1"/>
  </cols>
  <sheetData>
    <row r="1" spans="1:21" ht="35.1" customHeight="1" x14ac:dyDescent="0.3">
      <c r="A1" s="236" t="s">
        <v>198</v>
      </c>
      <c r="B1" s="236"/>
      <c r="C1" s="236"/>
      <c r="D1" s="237"/>
      <c r="E1" s="236"/>
      <c r="F1" s="236"/>
      <c r="G1" s="236"/>
      <c r="H1" s="237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1"/>
    </row>
    <row r="2" spans="1:21" ht="24.75" customHeight="1" x14ac:dyDescent="0.3">
      <c r="A2" s="238" t="s">
        <v>84</v>
      </c>
      <c r="B2" s="238"/>
      <c r="C2" s="116"/>
      <c r="E2" s="4"/>
      <c r="F2" s="4"/>
      <c r="G2" s="5"/>
      <c r="I2" s="114"/>
      <c r="J2" s="5"/>
      <c r="K2" s="7" t="s">
        <v>124</v>
      </c>
      <c r="L2" s="7"/>
      <c r="M2" s="5"/>
      <c r="N2" s="5"/>
      <c r="O2" s="5"/>
      <c r="P2" s="5"/>
      <c r="Q2" s="5"/>
      <c r="R2" s="5"/>
      <c r="S2" s="5"/>
      <c r="U2" s="7" t="s">
        <v>84</v>
      </c>
    </row>
    <row r="3" spans="1:21" ht="24" customHeight="1" x14ac:dyDescent="0.3">
      <c r="A3" s="227" t="s">
        <v>78</v>
      </c>
      <c r="B3" s="227" t="s">
        <v>74</v>
      </c>
      <c r="C3" s="227" t="s">
        <v>73</v>
      </c>
      <c r="D3" s="227" t="s">
        <v>72</v>
      </c>
      <c r="E3" s="230" t="s">
        <v>64</v>
      </c>
      <c r="F3" s="231"/>
      <c r="G3" s="241" t="s">
        <v>150</v>
      </c>
      <c r="H3" s="248" t="s">
        <v>145</v>
      </c>
      <c r="I3" s="249"/>
      <c r="J3" s="241" t="s">
        <v>160</v>
      </c>
      <c r="K3" s="234" t="s">
        <v>69</v>
      </c>
      <c r="L3" s="234" t="s">
        <v>133</v>
      </c>
      <c r="M3" s="243"/>
      <c r="N3" s="244"/>
      <c r="O3" s="244"/>
      <c r="P3" s="244"/>
      <c r="Q3" s="244"/>
      <c r="R3" s="244"/>
      <c r="S3" s="245"/>
      <c r="T3" s="246"/>
      <c r="U3" s="239"/>
    </row>
    <row r="4" spans="1:21" ht="24" customHeight="1" x14ac:dyDescent="0.3">
      <c r="A4" s="228"/>
      <c r="B4" s="228"/>
      <c r="C4" s="228"/>
      <c r="D4" s="228"/>
      <c r="E4" s="232"/>
      <c r="F4" s="233"/>
      <c r="G4" s="242"/>
      <c r="H4" s="8" t="s">
        <v>63</v>
      </c>
      <c r="I4" s="9" t="s">
        <v>49</v>
      </c>
      <c r="J4" s="242"/>
      <c r="K4" s="235"/>
      <c r="L4" s="235"/>
      <c r="M4" s="9" t="s">
        <v>163</v>
      </c>
      <c r="N4" s="10" t="s">
        <v>143</v>
      </c>
      <c r="O4" s="9" t="s">
        <v>152</v>
      </c>
      <c r="P4" s="9" t="s">
        <v>147</v>
      </c>
      <c r="Q4" s="9" t="s">
        <v>155</v>
      </c>
      <c r="R4" s="9" t="s">
        <v>146</v>
      </c>
      <c r="S4" s="10" t="s">
        <v>161</v>
      </c>
      <c r="T4" s="247"/>
      <c r="U4" s="240"/>
    </row>
    <row r="5" spans="1:21" ht="30" customHeight="1" x14ac:dyDescent="0.3">
      <c r="A5" s="229"/>
      <c r="B5" s="229"/>
      <c r="C5" s="229"/>
      <c r="D5" s="229"/>
      <c r="E5" s="11">
        <f t="shared" ref="E5:U5" si="0">SUM(E6:E17)</f>
        <v>32579400</v>
      </c>
      <c r="F5" s="11">
        <f t="shared" si="0"/>
        <v>390952800</v>
      </c>
      <c r="G5" s="11">
        <f t="shared" si="0"/>
        <v>39095280</v>
      </c>
      <c r="H5" s="11">
        <f t="shared" si="0"/>
        <v>286</v>
      </c>
      <c r="I5" s="11">
        <f t="shared" si="0"/>
        <v>61550250</v>
      </c>
      <c r="J5" s="11">
        <f t="shared" si="0"/>
        <v>7680000</v>
      </c>
      <c r="K5" s="91">
        <f t="shared" si="0"/>
        <v>499278330</v>
      </c>
      <c r="L5" s="91" t="e">
        <f t="shared" si="0"/>
        <v>#REF!</v>
      </c>
      <c r="M5" s="11" t="e">
        <f t="shared" si="0"/>
        <v>#REF!</v>
      </c>
      <c r="N5" s="11" t="e">
        <f t="shared" si="0"/>
        <v>#REF!</v>
      </c>
      <c r="O5" s="11" t="e">
        <f t="shared" si="0"/>
        <v>#REF!</v>
      </c>
      <c r="P5" s="11" t="e">
        <f t="shared" si="0"/>
        <v>#REF!</v>
      </c>
      <c r="Q5" s="11" t="e">
        <f t="shared" si="0"/>
        <v>#REF!</v>
      </c>
      <c r="R5" s="11">
        <f t="shared" si="0"/>
        <v>38203490</v>
      </c>
      <c r="S5" s="11" t="e">
        <f t="shared" si="0"/>
        <v>#REF!</v>
      </c>
      <c r="T5" s="11" t="e">
        <f t="shared" si="0"/>
        <v>#REF!</v>
      </c>
      <c r="U5" s="12" t="e">
        <f t="shared" si="0"/>
        <v>#REF!</v>
      </c>
    </row>
    <row r="6" spans="1:21" ht="30" customHeight="1" x14ac:dyDescent="0.3">
      <c r="A6" s="13">
        <v>1</v>
      </c>
      <c r="B6" s="13" t="s">
        <v>168</v>
      </c>
      <c r="C6" s="13" t="s">
        <v>81</v>
      </c>
      <c r="D6" s="14">
        <v>22</v>
      </c>
      <c r="E6" s="15">
        <v>4449700</v>
      </c>
      <c r="F6" s="15">
        <f t="shared" ref="F6:F17" si="1">E6*12</f>
        <v>53396400</v>
      </c>
      <c r="G6" s="15">
        <f t="shared" ref="G6:G17" si="2">E6*120%</f>
        <v>5339640</v>
      </c>
      <c r="H6" s="15"/>
      <c r="I6" s="15"/>
      <c r="J6" s="15">
        <f>80000*12</f>
        <v>960000</v>
      </c>
      <c r="K6" s="92">
        <f t="shared" ref="K6:K17" si="3">F6+G6+I6+J6</f>
        <v>59696040</v>
      </c>
      <c r="L6" s="92" t="e">
        <f>#REF!+120000</f>
        <v>#REF!</v>
      </c>
      <c r="M6" s="16" t="e">
        <f t="shared" ref="M6:M17" si="4">ROUNDDOWN(L6*2.995%,-1)</f>
        <v>#REF!</v>
      </c>
      <c r="N6" s="16" t="e">
        <f t="shared" ref="N6:N17" si="5">ROUNDDOWN(M6*6.55%,-1)</f>
        <v>#REF!</v>
      </c>
      <c r="O6" s="16" t="e">
        <f t="shared" ref="O6:O17" si="6">ROUNDDOWN(L6*0.045,-1)</f>
        <v>#REF!</v>
      </c>
      <c r="P6" s="16" t="e">
        <f t="shared" ref="P6:P17" si="7">ROUNDDOWN(L6*0.0056,-1)</f>
        <v>#REF!</v>
      </c>
      <c r="Q6" s="16" t="e">
        <f t="shared" ref="Q6:Q17" si="8">ROUNDDOWN(L6*0.009,-1)</f>
        <v>#REF!</v>
      </c>
      <c r="R6" s="16">
        <f t="shared" ref="R6:R17" si="9">ROUNDDOWN(K6/12,-1)</f>
        <v>4974670</v>
      </c>
      <c r="S6" s="16" t="e">
        <f t="shared" ref="S6:S17" si="10">SUM(M6:R6)</f>
        <v>#REF!</v>
      </c>
      <c r="T6" s="17" t="e">
        <f>#REF!+#REF!+S6-#REF!</f>
        <v>#REF!</v>
      </c>
      <c r="U6" s="18" t="e">
        <f>#REF!+#REF!+S6</f>
        <v>#REF!</v>
      </c>
    </row>
    <row r="7" spans="1:21" ht="30" customHeight="1" x14ac:dyDescent="0.3">
      <c r="A7" s="13">
        <v>2</v>
      </c>
      <c r="B7" s="19" t="s">
        <v>135</v>
      </c>
      <c r="C7" s="19" t="s">
        <v>236</v>
      </c>
      <c r="D7" s="14">
        <v>11</v>
      </c>
      <c r="E7" s="15">
        <v>2968200</v>
      </c>
      <c r="F7" s="15">
        <f t="shared" si="1"/>
        <v>35618400</v>
      </c>
      <c r="G7" s="15">
        <f t="shared" si="2"/>
        <v>3561840</v>
      </c>
      <c r="H7" s="15">
        <v>8</v>
      </c>
      <c r="I7" s="15">
        <f t="shared" ref="I7:I17" si="11">ROUNDDOWN(F7*1/209*1.5*H7,-1)</f>
        <v>2045070</v>
      </c>
      <c r="J7" s="15">
        <f>120000*12</f>
        <v>1440000</v>
      </c>
      <c r="K7" s="92">
        <f t="shared" si="3"/>
        <v>42665310</v>
      </c>
      <c r="L7" s="92" t="e">
        <f>#REF!+120000</f>
        <v>#REF!</v>
      </c>
      <c r="M7" s="16" t="e">
        <f t="shared" si="4"/>
        <v>#REF!</v>
      </c>
      <c r="N7" s="16" t="e">
        <f t="shared" si="5"/>
        <v>#REF!</v>
      </c>
      <c r="O7" s="16" t="e">
        <f t="shared" si="6"/>
        <v>#REF!</v>
      </c>
      <c r="P7" s="16" t="e">
        <f t="shared" si="7"/>
        <v>#REF!</v>
      </c>
      <c r="Q7" s="16" t="e">
        <f t="shared" si="8"/>
        <v>#REF!</v>
      </c>
      <c r="R7" s="16">
        <f t="shared" si="9"/>
        <v>3555440</v>
      </c>
      <c r="S7" s="16" t="e">
        <f t="shared" si="10"/>
        <v>#REF!</v>
      </c>
      <c r="T7" s="17" t="e">
        <f>#REF!+#REF!+S7-#REF!</f>
        <v>#REF!</v>
      </c>
      <c r="U7" s="18" t="e">
        <f>#REF!+#REF!+S7</f>
        <v>#REF!</v>
      </c>
    </row>
    <row r="8" spans="1:21" ht="30" customHeight="1" x14ac:dyDescent="0.3">
      <c r="A8" s="13">
        <v>3</v>
      </c>
      <c r="B8" s="19" t="s">
        <v>235</v>
      </c>
      <c r="C8" s="19" t="s">
        <v>237</v>
      </c>
      <c r="D8" s="14">
        <v>18</v>
      </c>
      <c r="E8" s="15">
        <v>2905600</v>
      </c>
      <c r="F8" s="15">
        <f t="shared" si="1"/>
        <v>34867200</v>
      </c>
      <c r="G8" s="15">
        <f t="shared" si="2"/>
        <v>3486720</v>
      </c>
      <c r="H8" s="15">
        <v>8</v>
      </c>
      <c r="I8" s="15">
        <f t="shared" si="11"/>
        <v>2001940</v>
      </c>
      <c r="J8" s="15">
        <f>40000*12</f>
        <v>480000</v>
      </c>
      <c r="K8" s="92">
        <f t="shared" si="3"/>
        <v>40835860</v>
      </c>
      <c r="L8" s="92"/>
      <c r="M8" s="16"/>
      <c r="N8" s="16"/>
      <c r="O8" s="16"/>
      <c r="P8" s="16"/>
      <c r="Q8" s="16"/>
      <c r="R8" s="16"/>
      <c r="S8" s="16"/>
      <c r="T8" s="17"/>
      <c r="U8" s="18"/>
    </row>
    <row r="9" spans="1:21" ht="30" customHeight="1" x14ac:dyDescent="0.3">
      <c r="A9" s="13">
        <v>4</v>
      </c>
      <c r="B9" s="13" t="s">
        <v>238</v>
      </c>
      <c r="C9" s="13" t="s">
        <v>58</v>
      </c>
      <c r="D9" s="14">
        <v>20</v>
      </c>
      <c r="E9" s="15">
        <v>3607000</v>
      </c>
      <c r="F9" s="15">
        <f t="shared" si="1"/>
        <v>43284000</v>
      </c>
      <c r="G9" s="15">
        <f t="shared" si="2"/>
        <v>4328400</v>
      </c>
      <c r="H9" s="15">
        <v>30</v>
      </c>
      <c r="I9" s="15">
        <f t="shared" si="11"/>
        <v>9319520</v>
      </c>
      <c r="J9" s="15"/>
      <c r="K9" s="92">
        <f t="shared" si="3"/>
        <v>56931920</v>
      </c>
      <c r="L9" s="92" t="e">
        <f>#REF!+120000</f>
        <v>#REF!</v>
      </c>
      <c r="M9" s="16" t="e">
        <f t="shared" si="4"/>
        <v>#REF!</v>
      </c>
      <c r="N9" s="16" t="e">
        <f t="shared" si="5"/>
        <v>#REF!</v>
      </c>
      <c r="O9" s="16" t="e">
        <f t="shared" si="6"/>
        <v>#REF!</v>
      </c>
      <c r="P9" s="16" t="e">
        <f t="shared" si="7"/>
        <v>#REF!</v>
      </c>
      <c r="Q9" s="16" t="e">
        <f t="shared" si="8"/>
        <v>#REF!</v>
      </c>
      <c r="R9" s="16">
        <f t="shared" si="9"/>
        <v>4744320</v>
      </c>
      <c r="S9" s="16" t="e">
        <f t="shared" si="10"/>
        <v>#REF!</v>
      </c>
      <c r="T9" s="17" t="e">
        <f>#REF!+#REF!+S9-#REF!</f>
        <v>#REF!</v>
      </c>
      <c r="U9" s="18" t="e">
        <f>#REF!+#REF!+S9</f>
        <v>#REF!</v>
      </c>
    </row>
    <row r="10" spans="1:21" ht="30" customHeight="1" x14ac:dyDescent="0.3">
      <c r="A10" s="13">
        <v>5</v>
      </c>
      <c r="B10" s="13" t="s">
        <v>238</v>
      </c>
      <c r="C10" s="19" t="s">
        <v>85</v>
      </c>
      <c r="D10" s="14">
        <v>17</v>
      </c>
      <c r="E10" s="15">
        <v>3010200</v>
      </c>
      <c r="F10" s="15">
        <f t="shared" si="1"/>
        <v>36122400</v>
      </c>
      <c r="G10" s="15">
        <f t="shared" si="2"/>
        <v>3612240</v>
      </c>
      <c r="H10" s="15">
        <v>30</v>
      </c>
      <c r="I10" s="15">
        <f t="shared" si="11"/>
        <v>7777550</v>
      </c>
      <c r="J10" s="15">
        <f>80000*12</f>
        <v>960000</v>
      </c>
      <c r="K10" s="92">
        <f t="shared" si="3"/>
        <v>48472190</v>
      </c>
      <c r="L10" s="92" t="e">
        <f>#REF!+120000</f>
        <v>#REF!</v>
      </c>
      <c r="M10" s="16" t="e">
        <f t="shared" si="4"/>
        <v>#REF!</v>
      </c>
      <c r="N10" s="16" t="e">
        <f t="shared" si="5"/>
        <v>#REF!</v>
      </c>
      <c r="O10" s="16" t="e">
        <f t="shared" si="6"/>
        <v>#REF!</v>
      </c>
      <c r="P10" s="16" t="e">
        <f t="shared" si="7"/>
        <v>#REF!</v>
      </c>
      <c r="Q10" s="16" t="e">
        <f t="shared" si="8"/>
        <v>#REF!</v>
      </c>
      <c r="R10" s="16">
        <f t="shared" si="9"/>
        <v>4039340</v>
      </c>
      <c r="S10" s="16" t="e">
        <f t="shared" si="10"/>
        <v>#REF!</v>
      </c>
      <c r="T10" s="17" t="e">
        <f>#REF!+#REF!+S10-#REF!</f>
        <v>#REF!</v>
      </c>
      <c r="U10" s="18" t="e">
        <f>#REF!+#REF!+S10</f>
        <v>#REF!</v>
      </c>
    </row>
    <row r="11" spans="1:21" ht="30" customHeight="1" x14ac:dyDescent="0.3">
      <c r="A11" s="13">
        <v>6</v>
      </c>
      <c r="B11" s="13" t="s">
        <v>238</v>
      </c>
      <c r="C11" s="19" t="s">
        <v>82</v>
      </c>
      <c r="D11" s="14">
        <v>10</v>
      </c>
      <c r="E11" s="15">
        <v>2400800</v>
      </c>
      <c r="F11" s="15">
        <f t="shared" si="1"/>
        <v>28809600</v>
      </c>
      <c r="G11" s="15">
        <f t="shared" si="2"/>
        <v>2880960</v>
      </c>
      <c r="H11" s="15">
        <v>30</v>
      </c>
      <c r="I11" s="15">
        <f t="shared" si="11"/>
        <v>6203020</v>
      </c>
      <c r="J11" s="15">
        <v>480000</v>
      </c>
      <c r="K11" s="92">
        <f t="shared" si="3"/>
        <v>38373580</v>
      </c>
      <c r="L11" s="92" t="e">
        <f>#REF!+120000</f>
        <v>#REF!</v>
      </c>
      <c r="M11" s="16" t="e">
        <f t="shared" si="4"/>
        <v>#REF!</v>
      </c>
      <c r="N11" s="16" t="e">
        <f t="shared" si="5"/>
        <v>#REF!</v>
      </c>
      <c r="O11" s="16" t="e">
        <f t="shared" si="6"/>
        <v>#REF!</v>
      </c>
      <c r="P11" s="16" t="e">
        <f t="shared" si="7"/>
        <v>#REF!</v>
      </c>
      <c r="Q11" s="16" t="e">
        <f t="shared" si="8"/>
        <v>#REF!</v>
      </c>
      <c r="R11" s="16">
        <f t="shared" si="9"/>
        <v>3197790</v>
      </c>
      <c r="S11" s="16" t="e">
        <f t="shared" si="10"/>
        <v>#REF!</v>
      </c>
      <c r="T11" s="17" t="e">
        <f>#REF!+#REF!+S11-#REF!</f>
        <v>#REF!</v>
      </c>
      <c r="U11" s="18" t="e">
        <f>#REF!+#REF!+S11</f>
        <v>#REF!</v>
      </c>
    </row>
    <row r="12" spans="1:21" ht="30" customHeight="1" x14ac:dyDescent="0.3">
      <c r="A12" s="13">
        <v>7</v>
      </c>
      <c r="B12" s="13" t="s">
        <v>238</v>
      </c>
      <c r="C12" s="19" t="s">
        <v>195</v>
      </c>
      <c r="D12" s="14">
        <v>12</v>
      </c>
      <c r="E12" s="15">
        <v>2544400</v>
      </c>
      <c r="F12" s="15">
        <f t="shared" si="1"/>
        <v>30532800</v>
      </c>
      <c r="G12" s="15">
        <f t="shared" si="2"/>
        <v>3053280</v>
      </c>
      <c r="H12" s="15">
        <v>30</v>
      </c>
      <c r="I12" s="15">
        <f t="shared" si="11"/>
        <v>6574040</v>
      </c>
      <c r="J12" s="15"/>
      <c r="K12" s="92">
        <f t="shared" si="3"/>
        <v>40160120</v>
      </c>
      <c r="L12" s="92" t="e">
        <f>#REF!+120000</f>
        <v>#REF!</v>
      </c>
      <c r="M12" s="16" t="e">
        <f t="shared" si="4"/>
        <v>#REF!</v>
      </c>
      <c r="N12" s="16" t="e">
        <f t="shared" si="5"/>
        <v>#REF!</v>
      </c>
      <c r="O12" s="16" t="e">
        <f t="shared" si="6"/>
        <v>#REF!</v>
      </c>
      <c r="P12" s="16" t="e">
        <f t="shared" si="7"/>
        <v>#REF!</v>
      </c>
      <c r="Q12" s="16" t="e">
        <f t="shared" si="8"/>
        <v>#REF!</v>
      </c>
      <c r="R12" s="16">
        <f t="shared" si="9"/>
        <v>3346670</v>
      </c>
      <c r="S12" s="16" t="e">
        <f t="shared" si="10"/>
        <v>#REF!</v>
      </c>
      <c r="T12" s="17" t="e">
        <f>#REF!+#REF!+S12-#REF!</f>
        <v>#REF!</v>
      </c>
      <c r="U12" s="18" t="e">
        <f>#REF!+#REF!+S12</f>
        <v>#REF!</v>
      </c>
    </row>
    <row r="13" spans="1:21" ht="30" customHeight="1" x14ac:dyDescent="0.3">
      <c r="A13" s="13">
        <v>8</v>
      </c>
      <c r="B13" s="13" t="s">
        <v>238</v>
      </c>
      <c r="C13" s="19" t="s">
        <v>197</v>
      </c>
      <c r="D13" s="14">
        <v>9</v>
      </c>
      <c r="E13" s="15">
        <v>2225300</v>
      </c>
      <c r="F13" s="15">
        <f t="shared" si="1"/>
        <v>26703600</v>
      </c>
      <c r="G13" s="15">
        <f t="shared" si="2"/>
        <v>2670360</v>
      </c>
      <c r="H13" s="15">
        <v>30</v>
      </c>
      <c r="I13" s="15">
        <f t="shared" si="11"/>
        <v>5749570</v>
      </c>
      <c r="J13" s="15">
        <v>240000</v>
      </c>
      <c r="K13" s="92">
        <f t="shared" si="3"/>
        <v>35363530</v>
      </c>
      <c r="L13" s="92" t="e">
        <f>#REF!+120000</f>
        <v>#REF!</v>
      </c>
      <c r="M13" s="16" t="e">
        <f t="shared" si="4"/>
        <v>#REF!</v>
      </c>
      <c r="N13" s="16" t="e">
        <f t="shared" si="5"/>
        <v>#REF!</v>
      </c>
      <c r="O13" s="16" t="e">
        <f t="shared" si="6"/>
        <v>#REF!</v>
      </c>
      <c r="P13" s="16" t="e">
        <f t="shared" si="7"/>
        <v>#REF!</v>
      </c>
      <c r="Q13" s="16" t="e">
        <f t="shared" si="8"/>
        <v>#REF!</v>
      </c>
      <c r="R13" s="16">
        <f t="shared" si="9"/>
        <v>2946960</v>
      </c>
      <c r="S13" s="16" t="e">
        <f t="shared" si="10"/>
        <v>#REF!</v>
      </c>
      <c r="T13" s="17" t="e">
        <f>#REF!+#REF!+S13-#REF!</f>
        <v>#REF!</v>
      </c>
      <c r="U13" s="18" t="e">
        <f>#REF!+#REF!+S13</f>
        <v>#REF!</v>
      </c>
    </row>
    <row r="14" spans="1:21" ht="30" customHeight="1" x14ac:dyDescent="0.3">
      <c r="A14" s="13">
        <v>9</v>
      </c>
      <c r="B14" s="13" t="s">
        <v>238</v>
      </c>
      <c r="C14" s="19" t="s">
        <v>239</v>
      </c>
      <c r="D14" s="14">
        <v>7</v>
      </c>
      <c r="E14" s="15">
        <v>2135100</v>
      </c>
      <c r="F14" s="15">
        <f t="shared" si="1"/>
        <v>25621200</v>
      </c>
      <c r="G14" s="15">
        <f t="shared" si="2"/>
        <v>2562120</v>
      </c>
      <c r="H14" s="15">
        <v>30</v>
      </c>
      <c r="I14" s="15">
        <f t="shared" si="11"/>
        <v>5516520</v>
      </c>
      <c r="J14" s="15">
        <f>120000*12</f>
        <v>1440000</v>
      </c>
      <c r="K14" s="92">
        <f t="shared" si="3"/>
        <v>35139840</v>
      </c>
      <c r="L14" s="92" t="e">
        <f>#REF!+120000</f>
        <v>#REF!</v>
      </c>
      <c r="M14" s="16" t="e">
        <f t="shared" si="4"/>
        <v>#REF!</v>
      </c>
      <c r="N14" s="16" t="e">
        <f t="shared" si="5"/>
        <v>#REF!</v>
      </c>
      <c r="O14" s="16" t="e">
        <f t="shared" si="6"/>
        <v>#REF!</v>
      </c>
      <c r="P14" s="16" t="e">
        <f t="shared" si="7"/>
        <v>#REF!</v>
      </c>
      <c r="Q14" s="16" t="e">
        <f t="shared" si="8"/>
        <v>#REF!</v>
      </c>
      <c r="R14" s="16">
        <f t="shared" si="9"/>
        <v>2928320</v>
      </c>
      <c r="S14" s="16" t="e">
        <f t="shared" si="10"/>
        <v>#REF!</v>
      </c>
      <c r="T14" s="17" t="e">
        <f>#REF!+#REF!+S14-#REF!</f>
        <v>#REF!</v>
      </c>
      <c r="U14" s="18" t="e">
        <f>#REF!+#REF!+S14</f>
        <v>#REF!</v>
      </c>
    </row>
    <row r="15" spans="1:21" ht="30" customHeight="1" x14ac:dyDescent="0.3">
      <c r="A15" s="13">
        <v>10</v>
      </c>
      <c r="B15" s="13" t="s">
        <v>238</v>
      </c>
      <c r="C15" s="19" t="s">
        <v>240</v>
      </c>
      <c r="D15" s="14">
        <v>8</v>
      </c>
      <c r="E15" s="15">
        <v>2225300</v>
      </c>
      <c r="F15" s="15">
        <f t="shared" si="1"/>
        <v>26703600</v>
      </c>
      <c r="G15" s="15">
        <f t="shared" si="2"/>
        <v>2670360</v>
      </c>
      <c r="H15" s="15">
        <v>30</v>
      </c>
      <c r="I15" s="15">
        <f t="shared" si="11"/>
        <v>5749570</v>
      </c>
      <c r="J15" s="15">
        <v>720000</v>
      </c>
      <c r="K15" s="92">
        <f t="shared" si="3"/>
        <v>35843530</v>
      </c>
      <c r="L15" s="92" t="e">
        <f>#REF!+120000</f>
        <v>#REF!</v>
      </c>
      <c r="M15" s="16" t="e">
        <f t="shared" si="4"/>
        <v>#REF!</v>
      </c>
      <c r="N15" s="16" t="e">
        <f t="shared" si="5"/>
        <v>#REF!</v>
      </c>
      <c r="O15" s="16" t="e">
        <f t="shared" si="6"/>
        <v>#REF!</v>
      </c>
      <c r="P15" s="16" t="e">
        <f t="shared" si="7"/>
        <v>#REF!</v>
      </c>
      <c r="Q15" s="16" t="e">
        <f t="shared" si="8"/>
        <v>#REF!</v>
      </c>
      <c r="R15" s="16">
        <f t="shared" si="9"/>
        <v>2986960</v>
      </c>
      <c r="S15" s="16" t="e">
        <f t="shared" si="10"/>
        <v>#REF!</v>
      </c>
      <c r="T15" s="17" t="e">
        <f>#REF!+#REF!+S15-#REF!</f>
        <v>#REF!</v>
      </c>
      <c r="U15" s="18" t="e">
        <f>#REF!+#REF!+S15</f>
        <v>#REF!</v>
      </c>
    </row>
    <row r="16" spans="1:21" ht="30" customHeight="1" x14ac:dyDescent="0.3">
      <c r="A16" s="13">
        <v>11</v>
      </c>
      <c r="B16" s="13" t="s">
        <v>238</v>
      </c>
      <c r="C16" s="19" t="s">
        <v>243</v>
      </c>
      <c r="D16" s="14">
        <v>10</v>
      </c>
      <c r="E16" s="15">
        <v>2400800</v>
      </c>
      <c r="F16" s="15">
        <f t="shared" si="1"/>
        <v>28809600</v>
      </c>
      <c r="G16" s="15">
        <f t="shared" si="2"/>
        <v>2880960</v>
      </c>
      <c r="H16" s="15">
        <v>30</v>
      </c>
      <c r="I16" s="15">
        <f t="shared" si="11"/>
        <v>6203020</v>
      </c>
      <c r="J16" s="15">
        <f>120000*4</f>
        <v>480000</v>
      </c>
      <c r="K16" s="92">
        <f t="shared" si="3"/>
        <v>38373580</v>
      </c>
      <c r="L16" s="92" t="e">
        <f>#REF!+120000</f>
        <v>#REF!</v>
      </c>
      <c r="M16" s="16" t="e">
        <f t="shared" si="4"/>
        <v>#REF!</v>
      </c>
      <c r="N16" s="16" t="e">
        <f t="shared" si="5"/>
        <v>#REF!</v>
      </c>
      <c r="O16" s="16" t="e">
        <f t="shared" si="6"/>
        <v>#REF!</v>
      </c>
      <c r="P16" s="16" t="e">
        <f t="shared" si="7"/>
        <v>#REF!</v>
      </c>
      <c r="Q16" s="16" t="e">
        <f t="shared" si="8"/>
        <v>#REF!</v>
      </c>
      <c r="R16" s="16">
        <f t="shared" si="9"/>
        <v>3197790</v>
      </c>
      <c r="S16" s="16" t="e">
        <f t="shared" si="10"/>
        <v>#REF!</v>
      </c>
      <c r="T16" s="17" t="e">
        <f>#REF!+#REF!+S16-#REF!</f>
        <v>#REF!</v>
      </c>
      <c r="U16" s="18" t="e">
        <f>#REF!+#REF!+S16</f>
        <v>#REF!</v>
      </c>
    </row>
    <row r="17" spans="1:21" ht="30" customHeight="1" x14ac:dyDescent="0.3">
      <c r="A17" s="13">
        <v>12</v>
      </c>
      <c r="B17" s="13" t="s">
        <v>241</v>
      </c>
      <c r="C17" s="19" t="s">
        <v>242</v>
      </c>
      <c r="D17" s="14">
        <v>2</v>
      </c>
      <c r="E17" s="15">
        <v>1707000</v>
      </c>
      <c r="F17" s="15">
        <f t="shared" si="1"/>
        <v>20484000</v>
      </c>
      <c r="G17" s="15">
        <f t="shared" si="2"/>
        <v>2048400</v>
      </c>
      <c r="H17" s="15">
        <v>30</v>
      </c>
      <c r="I17" s="15">
        <f t="shared" si="11"/>
        <v>4410430</v>
      </c>
      <c r="J17" s="15">
        <f>40000*12</f>
        <v>480000</v>
      </c>
      <c r="K17" s="92">
        <f t="shared" si="3"/>
        <v>27422830</v>
      </c>
      <c r="L17" s="92" t="e">
        <f>#REF!+120000</f>
        <v>#REF!</v>
      </c>
      <c r="M17" s="16" t="e">
        <f t="shared" si="4"/>
        <v>#REF!</v>
      </c>
      <c r="N17" s="16" t="e">
        <f t="shared" si="5"/>
        <v>#REF!</v>
      </c>
      <c r="O17" s="16" t="e">
        <f t="shared" si="6"/>
        <v>#REF!</v>
      </c>
      <c r="P17" s="16" t="e">
        <f t="shared" si="7"/>
        <v>#REF!</v>
      </c>
      <c r="Q17" s="16" t="e">
        <f t="shared" si="8"/>
        <v>#REF!</v>
      </c>
      <c r="R17" s="16">
        <f t="shared" si="9"/>
        <v>2285230</v>
      </c>
      <c r="S17" s="16" t="e">
        <f t="shared" si="10"/>
        <v>#REF!</v>
      </c>
      <c r="T17" s="17" t="e">
        <f>#REF!+#REF!+S17-#REF!</f>
        <v>#REF!</v>
      </c>
      <c r="U17" s="18" t="e">
        <f>#REF!+#REF!+S17</f>
        <v>#REF!</v>
      </c>
    </row>
    <row r="18" spans="1:21" x14ac:dyDescent="0.3">
      <c r="E18" s="21"/>
      <c r="F18" s="21"/>
      <c r="G18" s="21"/>
      <c r="H18" s="22"/>
      <c r="I18" s="21"/>
      <c r="J18" s="21"/>
      <c r="K18" s="21"/>
      <c r="L18" s="21"/>
    </row>
    <row r="19" spans="1:21" x14ac:dyDescent="0.3">
      <c r="E19" s="5"/>
      <c r="F19" s="5"/>
      <c r="G19" s="5"/>
      <c r="H19" s="23"/>
      <c r="I19" s="5"/>
      <c r="J19" s="5"/>
      <c r="K19" s="5"/>
      <c r="L19" s="5"/>
    </row>
    <row r="20" spans="1:21" x14ac:dyDescent="0.3">
      <c r="G20" s="146">
        <f>G5+I5+J5</f>
        <v>108325530</v>
      </c>
    </row>
  </sheetData>
  <mergeCells count="15">
    <mergeCell ref="U3:U4"/>
    <mergeCell ref="G3:G4"/>
    <mergeCell ref="K3:K4"/>
    <mergeCell ref="M3:S3"/>
    <mergeCell ref="T3:T4"/>
    <mergeCell ref="H3:I3"/>
    <mergeCell ref="J3:J4"/>
    <mergeCell ref="B3:B5"/>
    <mergeCell ref="E3:F4"/>
    <mergeCell ref="D3:D5"/>
    <mergeCell ref="L3:L4"/>
    <mergeCell ref="A1:T1"/>
    <mergeCell ref="A2:B2"/>
    <mergeCell ref="A3:A5"/>
    <mergeCell ref="C3:C5"/>
  </mergeCells>
  <phoneticPr fontId="20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S20"/>
  <sheetViews>
    <sheetView topLeftCell="G1" zoomScaleNormal="100" workbookViewId="0">
      <selection activeCell="N21" sqref="N21"/>
    </sheetView>
  </sheetViews>
  <sheetFormatPr defaultColWidth="8.875" defaultRowHeight="16.5" x14ac:dyDescent="0.3"/>
  <cols>
    <col min="1" max="1" width="8" style="3" customWidth="1"/>
    <col min="2" max="2" width="19.125" style="3" customWidth="1"/>
    <col min="3" max="3" width="9.25" style="3" hidden="1" customWidth="1"/>
    <col min="4" max="4" width="7.75" style="3" customWidth="1"/>
    <col min="5" max="5" width="14.5" customWidth="1"/>
    <col min="6" max="6" width="15.75" customWidth="1"/>
    <col min="7" max="7" width="15.125" customWidth="1"/>
    <col min="8" max="8" width="7.75" style="6" customWidth="1"/>
    <col min="9" max="9" width="16.125" customWidth="1"/>
    <col min="10" max="10" width="13.25" customWidth="1"/>
    <col min="11" max="11" width="15.75" customWidth="1"/>
    <col min="12" max="12" width="15.75" bestFit="1" customWidth="1"/>
    <col min="13" max="18" width="15.625" customWidth="1"/>
    <col min="19" max="19" width="15.75" customWidth="1"/>
    <col min="245" max="245" width="6" customWidth="1"/>
    <col min="246" max="246" width="10" customWidth="1"/>
    <col min="247" max="247" width="17.375" customWidth="1"/>
    <col min="248" max="248" width="6.375" customWidth="1"/>
    <col min="249" max="249" width="6.5" customWidth="1"/>
    <col min="250" max="250" width="6.25" customWidth="1"/>
    <col min="251" max="265" width="0" hidden="1" customWidth="1"/>
    <col min="266" max="266" width="14.25" customWidth="1"/>
    <col min="267" max="267" width="12.625" customWidth="1"/>
    <col min="268" max="268" width="14.375" customWidth="1"/>
    <col min="269" max="269" width="13" customWidth="1"/>
    <col min="270" max="270" width="12.625" customWidth="1"/>
    <col min="271" max="271" width="15.625" customWidth="1"/>
    <col min="272" max="272" width="15.75" customWidth="1"/>
    <col min="273" max="274" width="0" hidden="1" customWidth="1"/>
    <col min="501" max="501" width="6" customWidth="1"/>
    <col min="502" max="502" width="10" customWidth="1"/>
    <col min="503" max="503" width="17.375" customWidth="1"/>
    <col min="504" max="504" width="6.375" customWidth="1"/>
    <col min="505" max="505" width="6.5" customWidth="1"/>
    <col min="506" max="506" width="6.25" customWidth="1"/>
    <col min="507" max="521" width="0" hidden="1" customWidth="1"/>
    <col min="522" max="522" width="14.25" customWidth="1"/>
    <col min="523" max="523" width="12.625" customWidth="1"/>
    <col min="524" max="524" width="14.375" customWidth="1"/>
    <col min="525" max="525" width="13" customWidth="1"/>
    <col min="526" max="526" width="12.625" customWidth="1"/>
    <col min="527" max="527" width="15.625" customWidth="1"/>
    <col min="528" max="528" width="15.75" customWidth="1"/>
    <col min="529" max="530" width="0" hidden="1" customWidth="1"/>
    <col min="757" max="757" width="6" customWidth="1"/>
    <col min="758" max="758" width="10" customWidth="1"/>
    <col min="759" max="759" width="17.375" customWidth="1"/>
    <col min="760" max="760" width="6.375" customWidth="1"/>
    <col min="761" max="761" width="6.5" customWidth="1"/>
    <col min="762" max="762" width="6.25" customWidth="1"/>
    <col min="763" max="777" width="0" hidden="1" customWidth="1"/>
    <col min="778" max="778" width="14.25" customWidth="1"/>
    <col min="779" max="779" width="12.625" customWidth="1"/>
    <col min="780" max="780" width="14.375" customWidth="1"/>
    <col min="781" max="781" width="13" customWidth="1"/>
    <col min="782" max="782" width="12.625" customWidth="1"/>
    <col min="783" max="783" width="15.625" customWidth="1"/>
    <col min="784" max="784" width="15.75" customWidth="1"/>
    <col min="785" max="786" width="0" hidden="1" customWidth="1"/>
    <col min="1013" max="1013" width="6" customWidth="1"/>
    <col min="1014" max="1014" width="10" customWidth="1"/>
    <col min="1015" max="1015" width="17.375" customWidth="1"/>
    <col min="1016" max="1016" width="6.375" customWidth="1"/>
    <col min="1017" max="1017" width="6.5" customWidth="1"/>
    <col min="1018" max="1018" width="6.25" customWidth="1"/>
    <col min="1019" max="1033" width="0" hidden="1" customWidth="1"/>
    <col min="1034" max="1034" width="14.25" customWidth="1"/>
    <col min="1035" max="1035" width="12.625" customWidth="1"/>
    <col min="1036" max="1036" width="14.375" customWidth="1"/>
    <col min="1037" max="1037" width="13" customWidth="1"/>
    <col min="1038" max="1038" width="12.625" customWidth="1"/>
    <col min="1039" max="1039" width="15.625" customWidth="1"/>
    <col min="1040" max="1040" width="15.75" customWidth="1"/>
    <col min="1041" max="1042" width="0" hidden="1" customWidth="1"/>
    <col min="1269" max="1269" width="6" customWidth="1"/>
    <col min="1270" max="1270" width="10" customWidth="1"/>
    <col min="1271" max="1271" width="17.375" customWidth="1"/>
    <col min="1272" max="1272" width="6.375" customWidth="1"/>
    <col min="1273" max="1273" width="6.5" customWidth="1"/>
    <col min="1274" max="1274" width="6.25" customWidth="1"/>
    <col min="1275" max="1289" width="0" hidden="1" customWidth="1"/>
    <col min="1290" max="1290" width="14.25" customWidth="1"/>
    <col min="1291" max="1291" width="12.625" customWidth="1"/>
    <col min="1292" max="1292" width="14.375" customWidth="1"/>
    <col min="1293" max="1293" width="13" customWidth="1"/>
    <col min="1294" max="1294" width="12.625" customWidth="1"/>
    <col min="1295" max="1295" width="15.625" customWidth="1"/>
    <col min="1296" max="1296" width="15.75" customWidth="1"/>
    <col min="1297" max="1298" width="0" hidden="1" customWidth="1"/>
    <col min="1525" max="1525" width="6" customWidth="1"/>
    <col min="1526" max="1526" width="10" customWidth="1"/>
    <col min="1527" max="1527" width="17.375" customWidth="1"/>
    <col min="1528" max="1528" width="6.375" customWidth="1"/>
    <col min="1529" max="1529" width="6.5" customWidth="1"/>
    <col min="1530" max="1530" width="6.25" customWidth="1"/>
    <col min="1531" max="1545" width="0" hidden="1" customWidth="1"/>
    <col min="1546" max="1546" width="14.25" customWidth="1"/>
    <col min="1547" max="1547" width="12.625" customWidth="1"/>
    <col min="1548" max="1548" width="14.375" customWidth="1"/>
    <col min="1549" max="1549" width="13" customWidth="1"/>
    <col min="1550" max="1550" width="12.625" customWidth="1"/>
    <col min="1551" max="1551" width="15.625" customWidth="1"/>
    <col min="1552" max="1552" width="15.75" customWidth="1"/>
    <col min="1553" max="1554" width="0" hidden="1" customWidth="1"/>
    <col min="1781" max="1781" width="6" customWidth="1"/>
    <col min="1782" max="1782" width="10" customWidth="1"/>
    <col min="1783" max="1783" width="17.375" customWidth="1"/>
    <col min="1784" max="1784" width="6.375" customWidth="1"/>
    <col min="1785" max="1785" width="6.5" customWidth="1"/>
    <col min="1786" max="1786" width="6.25" customWidth="1"/>
    <col min="1787" max="1801" width="0" hidden="1" customWidth="1"/>
    <col min="1802" max="1802" width="14.25" customWidth="1"/>
    <col min="1803" max="1803" width="12.625" customWidth="1"/>
    <col min="1804" max="1804" width="14.375" customWidth="1"/>
    <col min="1805" max="1805" width="13" customWidth="1"/>
    <col min="1806" max="1806" width="12.625" customWidth="1"/>
    <col min="1807" max="1807" width="15.625" customWidth="1"/>
    <col min="1808" max="1808" width="15.75" customWidth="1"/>
    <col min="1809" max="1810" width="0" hidden="1" customWidth="1"/>
    <col min="2037" max="2037" width="6" customWidth="1"/>
    <col min="2038" max="2038" width="10" customWidth="1"/>
    <col min="2039" max="2039" width="17.375" customWidth="1"/>
    <col min="2040" max="2040" width="6.375" customWidth="1"/>
    <col min="2041" max="2041" width="6.5" customWidth="1"/>
    <col min="2042" max="2042" width="6.25" customWidth="1"/>
    <col min="2043" max="2057" width="0" hidden="1" customWidth="1"/>
    <col min="2058" max="2058" width="14.25" customWidth="1"/>
    <col min="2059" max="2059" width="12.625" customWidth="1"/>
    <col min="2060" max="2060" width="14.375" customWidth="1"/>
    <col min="2061" max="2061" width="13" customWidth="1"/>
    <col min="2062" max="2062" width="12.625" customWidth="1"/>
    <col min="2063" max="2063" width="15.625" customWidth="1"/>
    <col min="2064" max="2064" width="15.75" customWidth="1"/>
    <col min="2065" max="2066" width="0" hidden="1" customWidth="1"/>
    <col min="2293" max="2293" width="6" customWidth="1"/>
    <col min="2294" max="2294" width="10" customWidth="1"/>
    <col min="2295" max="2295" width="17.375" customWidth="1"/>
    <col min="2296" max="2296" width="6.375" customWidth="1"/>
    <col min="2297" max="2297" width="6.5" customWidth="1"/>
    <col min="2298" max="2298" width="6.25" customWidth="1"/>
    <col min="2299" max="2313" width="0" hidden="1" customWidth="1"/>
    <col min="2314" max="2314" width="14.25" customWidth="1"/>
    <col min="2315" max="2315" width="12.625" customWidth="1"/>
    <col min="2316" max="2316" width="14.375" customWidth="1"/>
    <col min="2317" max="2317" width="13" customWidth="1"/>
    <col min="2318" max="2318" width="12.625" customWidth="1"/>
    <col min="2319" max="2319" width="15.625" customWidth="1"/>
    <col min="2320" max="2320" width="15.75" customWidth="1"/>
    <col min="2321" max="2322" width="0" hidden="1" customWidth="1"/>
    <col min="2549" max="2549" width="6" customWidth="1"/>
    <col min="2550" max="2550" width="10" customWidth="1"/>
    <col min="2551" max="2551" width="17.375" customWidth="1"/>
    <col min="2552" max="2552" width="6.375" customWidth="1"/>
    <col min="2553" max="2553" width="6.5" customWidth="1"/>
    <col min="2554" max="2554" width="6.25" customWidth="1"/>
    <col min="2555" max="2569" width="0" hidden="1" customWidth="1"/>
    <col min="2570" max="2570" width="14.25" customWidth="1"/>
    <col min="2571" max="2571" width="12.625" customWidth="1"/>
    <col min="2572" max="2572" width="14.375" customWidth="1"/>
    <col min="2573" max="2573" width="13" customWidth="1"/>
    <col min="2574" max="2574" width="12.625" customWidth="1"/>
    <col min="2575" max="2575" width="15.625" customWidth="1"/>
    <col min="2576" max="2576" width="15.75" customWidth="1"/>
    <col min="2577" max="2578" width="0" hidden="1" customWidth="1"/>
    <col min="2805" max="2805" width="6" customWidth="1"/>
    <col min="2806" max="2806" width="10" customWidth="1"/>
    <col min="2807" max="2807" width="17.375" customWidth="1"/>
    <col min="2808" max="2808" width="6.375" customWidth="1"/>
    <col min="2809" max="2809" width="6.5" customWidth="1"/>
    <col min="2810" max="2810" width="6.25" customWidth="1"/>
    <col min="2811" max="2825" width="0" hidden="1" customWidth="1"/>
    <col min="2826" max="2826" width="14.25" customWidth="1"/>
    <col min="2827" max="2827" width="12.625" customWidth="1"/>
    <col min="2828" max="2828" width="14.375" customWidth="1"/>
    <col min="2829" max="2829" width="13" customWidth="1"/>
    <col min="2830" max="2830" width="12.625" customWidth="1"/>
    <col min="2831" max="2831" width="15.625" customWidth="1"/>
    <col min="2832" max="2832" width="15.75" customWidth="1"/>
    <col min="2833" max="2834" width="0" hidden="1" customWidth="1"/>
    <col min="3061" max="3061" width="6" customWidth="1"/>
    <col min="3062" max="3062" width="10" customWidth="1"/>
    <col min="3063" max="3063" width="17.375" customWidth="1"/>
    <col min="3064" max="3064" width="6.375" customWidth="1"/>
    <col min="3065" max="3065" width="6.5" customWidth="1"/>
    <col min="3066" max="3066" width="6.25" customWidth="1"/>
    <col min="3067" max="3081" width="0" hidden="1" customWidth="1"/>
    <col min="3082" max="3082" width="14.25" customWidth="1"/>
    <col min="3083" max="3083" width="12.625" customWidth="1"/>
    <col min="3084" max="3084" width="14.375" customWidth="1"/>
    <col min="3085" max="3085" width="13" customWidth="1"/>
    <col min="3086" max="3086" width="12.625" customWidth="1"/>
    <col min="3087" max="3087" width="15.625" customWidth="1"/>
    <col min="3088" max="3088" width="15.75" customWidth="1"/>
    <col min="3089" max="3090" width="0" hidden="1" customWidth="1"/>
    <col min="3317" max="3317" width="6" customWidth="1"/>
    <col min="3318" max="3318" width="10" customWidth="1"/>
    <col min="3319" max="3319" width="17.375" customWidth="1"/>
    <col min="3320" max="3320" width="6.375" customWidth="1"/>
    <col min="3321" max="3321" width="6.5" customWidth="1"/>
    <col min="3322" max="3322" width="6.25" customWidth="1"/>
    <col min="3323" max="3337" width="0" hidden="1" customWidth="1"/>
    <col min="3338" max="3338" width="14.25" customWidth="1"/>
    <col min="3339" max="3339" width="12.625" customWidth="1"/>
    <col min="3340" max="3340" width="14.375" customWidth="1"/>
    <col min="3341" max="3341" width="13" customWidth="1"/>
    <col min="3342" max="3342" width="12.625" customWidth="1"/>
    <col min="3343" max="3343" width="15.625" customWidth="1"/>
    <col min="3344" max="3344" width="15.75" customWidth="1"/>
    <col min="3345" max="3346" width="0" hidden="1" customWidth="1"/>
    <col min="3573" max="3573" width="6" customWidth="1"/>
    <col min="3574" max="3574" width="10" customWidth="1"/>
    <col min="3575" max="3575" width="17.375" customWidth="1"/>
    <col min="3576" max="3576" width="6.375" customWidth="1"/>
    <col min="3577" max="3577" width="6.5" customWidth="1"/>
    <col min="3578" max="3578" width="6.25" customWidth="1"/>
    <col min="3579" max="3593" width="0" hidden="1" customWidth="1"/>
    <col min="3594" max="3594" width="14.25" customWidth="1"/>
    <col min="3595" max="3595" width="12.625" customWidth="1"/>
    <col min="3596" max="3596" width="14.375" customWidth="1"/>
    <col min="3597" max="3597" width="13" customWidth="1"/>
    <col min="3598" max="3598" width="12.625" customWidth="1"/>
    <col min="3599" max="3599" width="15.625" customWidth="1"/>
    <col min="3600" max="3600" width="15.75" customWidth="1"/>
    <col min="3601" max="3602" width="0" hidden="1" customWidth="1"/>
    <col min="3829" max="3829" width="6" customWidth="1"/>
    <col min="3830" max="3830" width="10" customWidth="1"/>
    <col min="3831" max="3831" width="17.375" customWidth="1"/>
    <col min="3832" max="3832" width="6.375" customWidth="1"/>
    <col min="3833" max="3833" width="6.5" customWidth="1"/>
    <col min="3834" max="3834" width="6.25" customWidth="1"/>
    <col min="3835" max="3849" width="0" hidden="1" customWidth="1"/>
    <col min="3850" max="3850" width="14.25" customWidth="1"/>
    <col min="3851" max="3851" width="12.625" customWidth="1"/>
    <col min="3852" max="3852" width="14.375" customWidth="1"/>
    <col min="3853" max="3853" width="13" customWidth="1"/>
    <col min="3854" max="3854" width="12.625" customWidth="1"/>
    <col min="3855" max="3855" width="15.625" customWidth="1"/>
    <col min="3856" max="3856" width="15.75" customWidth="1"/>
    <col min="3857" max="3858" width="0" hidden="1" customWidth="1"/>
    <col min="4085" max="4085" width="6" customWidth="1"/>
    <col min="4086" max="4086" width="10" customWidth="1"/>
    <col min="4087" max="4087" width="17.375" customWidth="1"/>
    <col min="4088" max="4088" width="6.375" customWidth="1"/>
    <col min="4089" max="4089" width="6.5" customWidth="1"/>
    <col min="4090" max="4090" width="6.25" customWidth="1"/>
    <col min="4091" max="4105" width="0" hidden="1" customWidth="1"/>
    <col min="4106" max="4106" width="14.25" customWidth="1"/>
    <col min="4107" max="4107" width="12.625" customWidth="1"/>
    <col min="4108" max="4108" width="14.375" customWidth="1"/>
    <col min="4109" max="4109" width="13" customWidth="1"/>
    <col min="4110" max="4110" width="12.625" customWidth="1"/>
    <col min="4111" max="4111" width="15.625" customWidth="1"/>
    <col min="4112" max="4112" width="15.75" customWidth="1"/>
    <col min="4113" max="4114" width="0" hidden="1" customWidth="1"/>
    <col min="4341" max="4341" width="6" customWidth="1"/>
    <col min="4342" max="4342" width="10" customWidth="1"/>
    <col min="4343" max="4343" width="17.375" customWidth="1"/>
    <col min="4344" max="4344" width="6.375" customWidth="1"/>
    <col min="4345" max="4345" width="6.5" customWidth="1"/>
    <col min="4346" max="4346" width="6.25" customWidth="1"/>
    <col min="4347" max="4361" width="0" hidden="1" customWidth="1"/>
    <col min="4362" max="4362" width="14.25" customWidth="1"/>
    <col min="4363" max="4363" width="12.625" customWidth="1"/>
    <col min="4364" max="4364" width="14.375" customWidth="1"/>
    <col min="4365" max="4365" width="13" customWidth="1"/>
    <col min="4366" max="4366" width="12.625" customWidth="1"/>
    <col min="4367" max="4367" width="15.625" customWidth="1"/>
    <col min="4368" max="4368" width="15.75" customWidth="1"/>
    <col min="4369" max="4370" width="0" hidden="1" customWidth="1"/>
    <col min="4597" max="4597" width="6" customWidth="1"/>
    <col min="4598" max="4598" width="10" customWidth="1"/>
    <col min="4599" max="4599" width="17.375" customWidth="1"/>
    <col min="4600" max="4600" width="6.375" customWidth="1"/>
    <col min="4601" max="4601" width="6.5" customWidth="1"/>
    <col min="4602" max="4602" width="6.25" customWidth="1"/>
    <col min="4603" max="4617" width="0" hidden="1" customWidth="1"/>
    <col min="4618" max="4618" width="14.25" customWidth="1"/>
    <col min="4619" max="4619" width="12.625" customWidth="1"/>
    <col min="4620" max="4620" width="14.375" customWidth="1"/>
    <col min="4621" max="4621" width="13" customWidth="1"/>
    <col min="4622" max="4622" width="12.625" customWidth="1"/>
    <col min="4623" max="4623" width="15.625" customWidth="1"/>
    <col min="4624" max="4624" width="15.75" customWidth="1"/>
    <col min="4625" max="4626" width="0" hidden="1" customWidth="1"/>
    <col min="4853" max="4853" width="6" customWidth="1"/>
    <col min="4854" max="4854" width="10" customWidth="1"/>
    <col min="4855" max="4855" width="17.375" customWidth="1"/>
    <col min="4856" max="4856" width="6.375" customWidth="1"/>
    <col min="4857" max="4857" width="6.5" customWidth="1"/>
    <col min="4858" max="4858" width="6.25" customWidth="1"/>
    <col min="4859" max="4873" width="0" hidden="1" customWidth="1"/>
    <col min="4874" max="4874" width="14.25" customWidth="1"/>
    <col min="4875" max="4875" width="12.625" customWidth="1"/>
    <col min="4876" max="4876" width="14.375" customWidth="1"/>
    <col min="4877" max="4877" width="13" customWidth="1"/>
    <col min="4878" max="4878" width="12.625" customWidth="1"/>
    <col min="4879" max="4879" width="15.625" customWidth="1"/>
    <col min="4880" max="4880" width="15.75" customWidth="1"/>
    <col min="4881" max="4882" width="0" hidden="1" customWidth="1"/>
    <col min="5109" max="5109" width="6" customWidth="1"/>
    <col min="5110" max="5110" width="10" customWidth="1"/>
    <col min="5111" max="5111" width="17.375" customWidth="1"/>
    <col min="5112" max="5112" width="6.375" customWidth="1"/>
    <col min="5113" max="5113" width="6.5" customWidth="1"/>
    <col min="5114" max="5114" width="6.25" customWidth="1"/>
    <col min="5115" max="5129" width="0" hidden="1" customWidth="1"/>
    <col min="5130" max="5130" width="14.25" customWidth="1"/>
    <col min="5131" max="5131" width="12.625" customWidth="1"/>
    <col min="5132" max="5132" width="14.375" customWidth="1"/>
    <col min="5133" max="5133" width="13" customWidth="1"/>
    <col min="5134" max="5134" width="12.625" customWidth="1"/>
    <col min="5135" max="5135" width="15.625" customWidth="1"/>
    <col min="5136" max="5136" width="15.75" customWidth="1"/>
    <col min="5137" max="5138" width="0" hidden="1" customWidth="1"/>
    <col min="5365" max="5365" width="6" customWidth="1"/>
    <col min="5366" max="5366" width="10" customWidth="1"/>
    <col min="5367" max="5367" width="17.375" customWidth="1"/>
    <col min="5368" max="5368" width="6.375" customWidth="1"/>
    <col min="5369" max="5369" width="6.5" customWidth="1"/>
    <col min="5370" max="5370" width="6.25" customWidth="1"/>
    <col min="5371" max="5385" width="0" hidden="1" customWidth="1"/>
    <col min="5386" max="5386" width="14.25" customWidth="1"/>
    <col min="5387" max="5387" width="12.625" customWidth="1"/>
    <col min="5388" max="5388" width="14.375" customWidth="1"/>
    <col min="5389" max="5389" width="13" customWidth="1"/>
    <col min="5390" max="5390" width="12.625" customWidth="1"/>
    <col min="5391" max="5391" width="15.625" customWidth="1"/>
    <col min="5392" max="5392" width="15.75" customWidth="1"/>
    <col min="5393" max="5394" width="0" hidden="1" customWidth="1"/>
    <col min="5621" max="5621" width="6" customWidth="1"/>
    <col min="5622" max="5622" width="10" customWidth="1"/>
    <col min="5623" max="5623" width="17.375" customWidth="1"/>
    <col min="5624" max="5624" width="6.375" customWidth="1"/>
    <col min="5625" max="5625" width="6.5" customWidth="1"/>
    <col min="5626" max="5626" width="6.25" customWidth="1"/>
    <col min="5627" max="5641" width="0" hidden="1" customWidth="1"/>
    <col min="5642" max="5642" width="14.25" customWidth="1"/>
    <col min="5643" max="5643" width="12.625" customWidth="1"/>
    <col min="5644" max="5644" width="14.375" customWidth="1"/>
    <col min="5645" max="5645" width="13" customWidth="1"/>
    <col min="5646" max="5646" width="12.625" customWidth="1"/>
    <col min="5647" max="5647" width="15.625" customWidth="1"/>
    <col min="5648" max="5648" width="15.75" customWidth="1"/>
    <col min="5649" max="5650" width="0" hidden="1" customWidth="1"/>
    <col min="5877" max="5877" width="6" customWidth="1"/>
    <col min="5878" max="5878" width="10" customWidth="1"/>
    <col min="5879" max="5879" width="17.375" customWidth="1"/>
    <col min="5880" max="5880" width="6.375" customWidth="1"/>
    <col min="5881" max="5881" width="6.5" customWidth="1"/>
    <col min="5882" max="5882" width="6.25" customWidth="1"/>
    <col min="5883" max="5897" width="0" hidden="1" customWidth="1"/>
    <col min="5898" max="5898" width="14.25" customWidth="1"/>
    <col min="5899" max="5899" width="12.625" customWidth="1"/>
    <col min="5900" max="5900" width="14.375" customWidth="1"/>
    <col min="5901" max="5901" width="13" customWidth="1"/>
    <col min="5902" max="5902" width="12.625" customWidth="1"/>
    <col min="5903" max="5903" width="15.625" customWidth="1"/>
    <col min="5904" max="5904" width="15.75" customWidth="1"/>
    <col min="5905" max="5906" width="0" hidden="1" customWidth="1"/>
    <col min="6133" max="6133" width="6" customWidth="1"/>
    <col min="6134" max="6134" width="10" customWidth="1"/>
    <col min="6135" max="6135" width="17.375" customWidth="1"/>
    <col min="6136" max="6136" width="6.375" customWidth="1"/>
    <col min="6137" max="6137" width="6.5" customWidth="1"/>
    <col min="6138" max="6138" width="6.25" customWidth="1"/>
    <col min="6139" max="6153" width="0" hidden="1" customWidth="1"/>
    <col min="6154" max="6154" width="14.25" customWidth="1"/>
    <col min="6155" max="6155" width="12.625" customWidth="1"/>
    <col min="6156" max="6156" width="14.375" customWidth="1"/>
    <col min="6157" max="6157" width="13" customWidth="1"/>
    <col min="6158" max="6158" width="12.625" customWidth="1"/>
    <col min="6159" max="6159" width="15.625" customWidth="1"/>
    <col min="6160" max="6160" width="15.75" customWidth="1"/>
    <col min="6161" max="6162" width="0" hidden="1" customWidth="1"/>
    <col min="6389" max="6389" width="6" customWidth="1"/>
    <col min="6390" max="6390" width="10" customWidth="1"/>
    <col min="6391" max="6391" width="17.375" customWidth="1"/>
    <col min="6392" max="6392" width="6.375" customWidth="1"/>
    <col min="6393" max="6393" width="6.5" customWidth="1"/>
    <col min="6394" max="6394" width="6.25" customWidth="1"/>
    <col min="6395" max="6409" width="0" hidden="1" customWidth="1"/>
    <col min="6410" max="6410" width="14.25" customWidth="1"/>
    <col min="6411" max="6411" width="12.625" customWidth="1"/>
    <col min="6412" max="6412" width="14.375" customWidth="1"/>
    <col min="6413" max="6413" width="13" customWidth="1"/>
    <col min="6414" max="6414" width="12.625" customWidth="1"/>
    <col min="6415" max="6415" width="15.625" customWidth="1"/>
    <col min="6416" max="6416" width="15.75" customWidth="1"/>
    <col min="6417" max="6418" width="0" hidden="1" customWidth="1"/>
    <col min="6645" max="6645" width="6" customWidth="1"/>
    <col min="6646" max="6646" width="10" customWidth="1"/>
    <col min="6647" max="6647" width="17.375" customWidth="1"/>
    <col min="6648" max="6648" width="6.375" customWidth="1"/>
    <col min="6649" max="6649" width="6.5" customWidth="1"/>
    <col min="6650" max="6650" width="6.25" customWidth="1"/>
    <col min="6651" max="6665" width="0" hidden="1" customWidth="1"/>
    <col min="6666" max="6666" width="14.25" customWidth="1"/>
    <col min="6667" max="6667" width="12.625" customWidth="1"/>
    <col min="6668" max="6668" width="14.375" customWidth="1"/>
    <col min="6669" max="6669" width="13" customWidth="1"/>
    <col min="6670" max="6670" width="12.625" customWidth="1"/>
    <col min="6671" max="6671" width="15.625" customWidth="1"/>
    <col min="6672" max="6672" width="15.75" customWidth="1"/>
    <col min="6673" max="6674" width="0" hidden="1" customWidth="1"/>
    <col min="6901" max="6901" width="6" customWidth="1"/>
    <col min="6902" max="6902" width="10" customWidth="1"/>
    <col min="6903" max="6903" width="17.375" customWidth="1"/>
    <col min="6904" max="6904" width="6.375" customWidth="1"/>
    <col min="6905" max="6905" width="6.5" customWidth="1"/>
    <col min="6906" max="6906" width="6.25" customWidth="1"/>
    <col min="6907" max="6921" width="0" hidden="1" customWidth="1"/>
    <col min="6922" max="6922" width="14.25" customWidth="1"/>
    <col min="6923" max="6923" width="12.625" customWidth="1"/>
    <col min="6924" max="6924" width="14.375" customWidth="1"/>
    <col min="6925" max="6925" width="13" customWidth="1"/>
    <col min="6926" max="6926" width="12.625" customWidth="1"/>
    <col min="6927" max="6927" width="15.625" customWidth="1"/>
    <col min="6928" max="6928" width="15.75" customWidth="1"/>
    <col min="6929" max="6930" width="0" hidden="1" customWidth="1"/>
    <col min="7157" max="7157" width="6" customWidth="1"/>
    <col min="7158" max="7158" width="10" customWidth="1"/>
    <col min="7159" max="7159" width="17.375" customWidth="1"/>
    <col min="7160" max="7160" width="6.375" customWidth="1"/>
    <col min="7161" max="7161" width="6.5" customWidth="1"/>
    <col min="7162" max="7162" width="6.25" customWidth="1"/>
    <col min="7163" max="7177" width="0" hidden="1" customWidth="1"/>
    <col min="7178" max="7178" width="14.25" customWidth="1"/>
    <col min="7179" max="7179" width="12.625" customWidth="1"/>
    <col min="7180" max="7180" width="14.375" customWidth="1"/>
    <col min="7181" max="7181" width="13" customWidth="1"/>
    <col min="7182" max="7182" width="12.625" customWidth="1"/>
    <col min="7183" max="7183" width="15.625" customWidth="1"/>
    <col min="7184" max="7184" width="15.75" customWidth="1"/>
    <col min="7185" max="7186" width="0" hidden="1" customWidth="1"/>
    <col min="7413" max="7413" width="6" customWidth="1"/>
    <col min="7414" max="7414" width="10" customWidth="1"/>
    <col min="7415" max="7415" width="17.375" customWidth="1"/>
    <col min="7416" max="7416" width="6.375" customWidth="1"/>
    <col min="7417" max="7417" width="6.5" customWidth="1"/>
    <col min="7418" max="7418" width="6.25" customWidth="1"/>
    <col min="7419" max="7433" width="0" hidden="1" customWidth="1"/>
    <col min="7434" max="7434" width="14.25" customWidth="1"/>
    <col min="7435" max="7435" width="12.625" customWidth="1"/>
    <col min="7436" max="7436" width="14.375" customWidth="1"/>
    <col min="7437" max="7437" width="13" customWidth="1"/>
    <col min="7438" max="7438" width="12.625" customWidth="1"/>
    <col min="7439" max="7439" width="15.625" customWidth="1"/>
    <col min="7440" max="7440" width="15.75" customWidth="1"/>
    <col min="7441" max="7442" width="0" hidden="1" customWidth="1"/>
    <col min="7669" max="7669" width="6" customWidth="1"/>
    <col min="7670" max="7670" width="10" customWidth="1"/>
    <col min="7671" max="7671" width="17.375" customWidth="1"/>
    <col min="7672" max="7672" width="6.375" customWidth="1"/>
    <col min="7673" max="7673" width="6.5" customWidth="1"/>
    <col min="7674" max="7674" width="6.25" customWidth="1"/>
    <col min="7675" max="7689" width="0" hidden="1" customWidth="1"/>
    <col min="7690" max="7690" width="14.25" customWidth="1"/>
    <col min="7691" max="7691" width="12.625" customWidth="1"/>
    <col min="7692" max="7692" width="14.375" customWidth="1"/>
    <col min="7693" max="7693" width="13" customWidth="1"/>
    <col min="7694" max="7694" width="12.625" customWidth="1"/>
    <col min="7695" max="7695" width="15.625" customWidth="1"/>
    <col min="7696" max="7696" width="15.75" customWidth="1"/>
    <col min="7697" max="7698" width="0" hidden="1" customWidth="1"/>
    <col min="7925" max="7925" width="6" customWidth="1"/>
    <col min="7926" max="7926" width="10" customWidth="1"/>
    <col min="7927" max="7927" width="17.375" customWidth="1"/>
    <col min="7928" max="7928" width="6.375" customWidth="1"/>
    <col min="7929" max="7929" width="6.5" customWidth="1"/>
    <col min="7930" max="7930" width="6.25" customWidth="1"/>
    <col min="7931" max="7945" width="0" hidden="1" customWidth="1"/>
    <col min="7946" max="7946" width="14.25" customWidth="1"/>
    <col min="7947" max="7947" width="12.625" customWidth="1"/>
    <col min="7948" max="7948" width="14.375" customWidth="1"/>
    <col min="7949" max="7949" width="13" customWidth="1"/>
    <col min="7950" max="7950" width="12.625" customWidth="1"/>
    <col min="7951" max="7951" width="15.625" customWidth="1"/>
    <col min="7952" max="7952" width="15.75" customWidth="1"/>
    <col min="7953" max="7954" width="0" hidden="1" customWidth="1"/>
    <col min="8181" max="8181" width="6" customWidth="1"/>
    <col min="8182" max="8182" width="10" customWidth="1"/>
    <col min="8183" max="8183" width="17.375" customWidth="1"/>
    <col min="8184" max="8184" width="6.375" customWidth="1"/>
    <col min="8185" max="8185" width="6.5" customWidth="1"/>
    <col min="8186" max="8186" width="6.25" customWidth="1"/>
    <col min="8187" max="8201" width="0" hidden="1" customWidth="1"/>
    <col min="8202" max="8202" width="14.25" customWidth="1"/>
    <col min="8203" max="8203" width="12.625" customWidth="1"/>
    <col min="8204" max="8204" width="14.375" customWidth="1"/>
    <col min="8205" max="8205" width="13" customWidth="1"/>
    <col min="8206" max="8206" width="12.625" customWidth="1"/>
    <col min="8207" max="8207" width="15.625" customWidth="1"/>
    <col min="8208" max="8208" width="15.75" customWidth="1"/>
    <col min="8209" max="8210" width="0" hidden="1" customWidth="1"/>
    <col min="8437" max="8437" width="6" customWidth="1"/>
    <col min="8438" max="8438" width="10" customWidth="1"/>
    <col min="8439" max="8439" width="17.375" customWidth="1"/>
    <col min="8440" max="8440" width="6.375" customWidth="1"/>
    <col min="8441" max="8441" width="6.5" customWidth="1"/>
    <col min="8442" max="8442" width="6.25" customWidth="1"/>
    <col min="8443" max="8457" width="0" hidden="1" customWidth="1"/>
    <col min="8458" max="8458" width="14.25" customWidth="1"/>
    <col min="8459" max="8459" width="12.625" customWidth="1"/>
    <col min="8460" max="8460" width="14.375" customWidth="1"/>
    <col min="8461" max="8461" width="13" customWidth="1"/>
    <col min="8462" max="8462" width="12.625" customWidth="1"/>
    <col min="8463" max="8463" width="15.625" customWidth="1"/>
    <col min="8464" max="8464" width="15.75" customWidth="1"/>
    <col min="8465" max="8466" width="0" hidden="1" customWidth="1"/>
    <col min="8693" max="8693" width="6" customWidth="1"/>
    <col min="8694" max="8694" width="10" customWidth="1"/>
    <col min="8695" max="8695" width="17.375" customWidth="1"/>
    <col min="8696" max="8696" width="6.375" customWidth="1"/>
    <col min="8697" max="8697" width="6.5" customWidth="1"/>
    <col min="8698" max="8698" width="6.25" customWidth="1"/>
    <col min="8699" max="8713" width="0" hidden="1" customWidth="1"/>
    <col min="8714" max="8714" width="14.25" customWidth="1"/>
    <col min="8715" max="8715" width="12.625" customWidth="1"/>
    <col min="8716" max="8716" width="14.375" customWidth="1"/>
    <col min="8717" max="8717" width="13" customWidth="1"/>
    <col min="8718" max="8718" width="12.625" customWidth="1"/>
    <col min="8719" max="8719" width="15.625" customWidth="1"/>
    <col min="8720" max="8720" width="15.75" customWidth="1"/>
    <col min="8721" max="8722" width="0" hidden="1" customWidth="1"/>
    <col min="8949" max="8949" width="6" customWidth="1"/>
    <col min="8950" max="8950" width="10" customWidth="1"/>
    <col min="8951" max="8951" width="17.375" customWidth="1"/>
    <col min="8952" max="8952" width="6.375" customWidth="1"/>
    <col min="8953" max="8953" width="6.5" customWidth="1"/>
    <col min="8954" max="8954" width="6.25" customWidth="1"/>
    <col min="8955" max="8969" width="0" hidden="1" customWidth="1"/>
    <col min="8970" max="8970" width="14.25" customWidth="1"/>
    <col min="8971" max="8971" width="12.625" customWidth="1"/>
    <col min="8972" max="8972" width="14.375" customWidth="1"/>
    <col min="8973" max="8973" width="13" customWidth="1"/>
    <col min="8974" max="8974" width="12.625" customWidth="1"/>
    <col min="8975" max="8975" width="15.625" customWidth="1"/>
    <col min="8976" max="8976" width="15.75" customWidth="1"/>
    <col min="8977" max="8978" width="0" hidden="1" customWidth="1"/>
    <col min="9205" max="9205" width="6" customWidth="1"/>
    <col min="9206" max="9206" width="10" customWidth="1"/>
    <col min="9207" max="9207" width="17.375" customWidth="1"/>
    <col min="9208" max="9208" width="6.375" customWidth="1"/>
    <col min="9209" max="9209" width="6.5" customWidth="1"/>
    <col min="9210" max="9210" width="6.25" customWidth="1"/>
    <col min="9211" max="9225" width="0" hidden="1" customWidth="1"/>
    <col min="9226" max="9226" width="14.25" customWidth="1"/>
    <col min="9227" max="9227" width="12.625" customWidth="1"/>
    <col min="9228" max="9228" width="14.375" customWidth="1"/>
    <col min="9229" max="9229" width="13" customWidth="1"/>
    <col min="9230" max="9230" width="12.625" customWidth="1"/>
    <col min="9231" max="9231" width="15.625" customWidth="1"/>
    <col min="9232" max="9232" width="15.75" customWidth="1"/>
    <col min="9233" max="9234" width="0" hidden="1" customWidth="1"/>
    <col min="9461" max="9461" width="6" customWidth="1"/>
    <col min="9462" max="9462" width="10" customWidth="1"/>
    <col min="9463" max="9463" width="17.375" customWidth="1"/>
    <col min="9464" max="9464" width="6.375" customWidth="1"/>
    <col min="9465" max="9465" width="6.5" customWidth="1"/>
    <col min="9466" max="9466" width="6.25" customWidth="1"/>
    <col min="9467" max="9481" width="0" hidden="1" customWidth="1"/>
    <col min="9482" max="9482" width="14.25" customWidth="1"/>
    <col min="9483" max="9483" width="12.625" customWidth="1"/>
    <col min="9484" max="9484" width="14.375" customWidth="1"/>
    <col min="9485" max="9485" width="13" customWidth="1"/>
    <col min="9486" max="9486" width="12.625" customWidth="1"/>
    <col min="9487" max="9487" width="15.625" customWidth="1"/>
    <col min="9488" max="9488" width="15.75" customWidth="1"/>
    <col min="9489" max="9490" width="0" hidden="1" customWidth="1"/>
    <col min="9717" max="9717" width="6" customWidth="1"/>
    <col min="9718" max="9718" width="10" customWidth="1"/>
    <col min="9719" max="9719" width="17.375" customWidth="1"/>
    <col min="9720" max="9720" width="6.375" customWidth="1"/>
    <col min="9721" max="9721" width="6.5" customWidth="1"/>
    <col min="9722" max="9722" width="6.25" customWidth="1"/>
    <col min="9723" max="9737" width="0" hidden="1" customWidth="1"/>
    <col min="9738" max="9738" width="14.25" customWidth="1"/>
    <col min="9739" max="9739" width="12.625" customWidth="1"/>
    <col min="9740" max="9740" width="14.375" customWidth="1"/>
    <col min="9741" max="9741" width="13" customWidth="1"/>
    <col min="9742" max="9742" width="12.625" customWidth="1"/>
    <col min="9743" max="9743" width="15.625" customWidth="1"/>
    <col min="9744" max="9744" width="15.75" customWidth="1"/>
    <col min="9745" max="9746" width="0" hidden="1" customWidth="1"/>
    <col min="9973" max="9973" width="6" customWidth="1"/>
    <col min="9974" max="9974" width="10" customWidth="1"/>
    <col min="9975" max="9975" width="17.375" customWidth="1"/>
    <col min="9976" max="9976" width="6.375" customWidth="1"/>
    <col min="9977" max="9977" width="6.5" customWidth="1"/>
    <col min="9978" max="9978" width="6.25" customWidth="1"/>
    <col min="9979" max="9993" width="0" hidden="1" customWidth="1"/>
    <col min="9994" max="9994" width="14.25" customWidth="1"/>
    <col min="9995" max="9995" width="12.625" customWidth="1"/>
    <col min="9996" max="9996" width="14.375" customWidth="1"/>
    <col min="9997" max="9997" width="13" customWidth="1"/>
    <col min="9998" max="9998" width="12.625" customWidth="1"/>
    <col min="9999" max="9999" width="15.625" customWidth="1"/>
    <col min="10000" max="10000" width="15.75" customWidth="1"/>
    <col min="10001" max="10002" width="0" hidden="1" customWidth="1"/>
    <col min="10229" max="10229" width="6" customWidth="1"/>
    <col min="10230" max="10230" width="10" customWidth="1"/>
    <col min="10231" max="10231" width="17.375" customWidth="1"/>
    <col min="10232" max="10232" width="6.375" customWidth="1"/>
    <col min="10233" max="10233" width="6.5" customWidth="1"/>
    <col min="10234" max="10234" width="6.25" customWidth="1"/>
    <col min="10235" max="10249" width="0" hidden="1" customWidth="1"/>
    <col min="10250" max="10250" width="14.25" customWidth="1"/>
    <col min="10251" max="10251" width="12.625" customWidth="1"/>
    <col min="10252" max="10252" width="14.375" customWidth="1"/>
    <col min="10253" max="10253" width="13" customWidth="1"/>
    <col min="10254" max="10254" width="12.625" customWidth="1"/>
    <col min="10255" max="10255" width="15.625" customWidth="1"/>
    <col min="10256" max="10256" width="15.75" customWidth="1"/>
    <col min="10257" max="10258" width="0" hidden="1" customWidth="1"/>
    <col min="10485" max="10485" width="6" customWidth="1"/>
    <col min="10486" max="10486" width="10" customWidth="1"/>
    <col min="10487" max="10487" width="17.375" customWidth="1"/>
    <col min="10488" max="10488" width="6.375" customWidth="1"/>
    <col min="10489" max="10489" width="6.5" customWidth="1"/>
    <col min="10490" max="10490" width="6.25" customWidth="1"/>
    <col min="10491" max="10505" width="0" hidden="1" customWidth="1"/>
    <col min="10506" max="10506" width="14.25" customWidth="1"/>
    <col min="10507" max="10507" width="12.625" customWidth="1"/>
    <col min="10508" max="10508" width="14.375" customWidth="1"/>
    <col min="10509" max="10509" width="13" customWidth="1"/>
    <col min="10510" max="10510" width="12.625" customWidth="1"/>
    <col min="10511" max="10511" width="15.625" customWidth="1"/>
    <col min="10512" max="10512" width="15.75" customWidth="1"/>
    <col min="10513" max="10514" width="0" hidden="1" customWidth="1"/>
    <col min="10741" max="10741" width="6" customWidth="1"/>
    <col min="10742" max="10742" width="10" customWidth="1"/>
    <col min="10743" max="10743" width="17.375" customWidth="1"/>
    <col min="10744" max="10744" width="6.375" customWidth="1"/>
    <col min="10745" max="10745" width="6.5" customWidth="1"/>
    <col min="10746" max="10746" width="6.25" customWidth="1"/>
    <col min="10747" max="10761" width="0" hidden="1" customWidth="1"/>
    <col min="10762" max="10762" width="14.25" customWidth="1"/>
    <col min="10763" max="10763" width="12.625" customWidth="1"/>
    <col min="10764" max="10764" width="14.375" customWidth="1"/>
    <col min="10765" max="10765" width="13" customWidth="1"/>
    <col min="10766" max="10766" width="12.625" customWidth="1"/>
    <col min="10767" max="10767" width="15.625" customWidth="1"/>
    <col min="10768" max="10768" width="15.75" customWidth="1"/>
    <col min="10769" max="10770" width="0" hidden="1" customWidth="1"/>
    <col min="10997" max="10997" width="6" customWidth="1"/>
    <col min="10998" max="10998" width="10" customWidth="1"/>
    <col min="10999" max="10999" width="17.375" customWidth="1"/>
    <col min="11000" max="11000" width="6.375" customWidth="1"/>
    <col min="11001" max="11001" width="6.5" customWidth="1"/>
    <col min="11002" max="11002" width="6.25" customWidth="1"/>
    <col min="11003" max="11017" width="0" hidden="1" customWidth="1"/>
    <col min="11018" max="11018" width="14.25" customWidth="1"/>
    <col min="11019" max="11019" width="12.625" customWidth="1"/>
    <col min="11020" max="11020" width="14.375" customWidth="1"/>
    <col min="11021" max="11021" width="13" customWidth="1"/>
    <col min="11022" max="11022" width="12.625" customWidth="1"/>
    <col min="11023" max="11023" width="15.625" customWidth="1"/>
    <col min="11024" max="11024" width="15.75" customWidth="1"/>
    <col min="11025" max="11026" width="0" hidden="1" customWidth="1"/>
    <col min="11253" max="11253" width="6" customWidth="1"/>
    <col min="11254" max="11254" width="10" customWidth="1"/>
    <col min="11255" max="11255" width="17.375" customWidth="1"/>
    <col min="11256" max="11256" width="6.375" customWidth="1"/>
    <col min="11257" max="11257" width="6.5" customWidth="1"/>
    <col min="11258" max="11258" width="6.25" customWidth="1"/>
    <col min="11259" max="11273" width="0" hidden="1" customWidth="1"/>
    <col min="11274" max="11274" width="14.25" customWidth="1"/>
    <col min="11275" max="11275" width="12.625" customWidth="1"/>
    <col min="11276" max="11276" width="14.375" customWidth="1"/>
    <col min="11277" max="11277" width="13" customWidth="1"/>
    <col min="11278" max="11278" width="12.625" customWidth="1"/>
    <col min="11279" max="11279" width="15.625" customWidth="1"/>
    <col min="11280" max="11280" width="15.75" customWidth="1"/>
    <col min="11281" max="11282" width="0" hidden="1" customWidth="1"/>
    <col min="11509" max="11509" width="6" customWidth="1"/>
    <col min="11510" max="11510" width="10" customWidth="1"/>
    <col min="11511" max="11511" width="17.375" customWidth="1"/>
    <col min="11512" max="11512" width="6.375" customWidth="1"/>
    <col min="11513" max="11513" width="6.5" customWidth="1"/>
    <col min="11514" max="11514" width="6.25" customWidth="1"/>
    <col min="11515" max="11529" width="0" hidden="1" customWidth="1"/>
    <col min="11530" max="11530" width="14.25" customWidth="1"/>
    <col min="11531" max="11531" width="12.625" customWidth="1"/>
    <col min="11532" max="11532" width="14.375" customWidth="1"/>
    <col min="11533" max="11533" width="13" customWidth="1"/>
    <col min="11534" max="11534" width="12.625" customWidth="1"/>
    <col min="11535" max="11535" width="15.625" customWidth="1"/>
    <col min="11536" max="11536" width="15.75" customWidth="1"/>
    <col min="11537" max="11538" width="0" hidden="1" customWidth="1"/>
    <col min="11765" max="11765" width="6" customWidth="1"/>
    <col min="11766" max="11766" width="10" customWidth="1"/>
    <col min="11767" max="11767" width="17.375" customWidth="1"/>
    <col min="11768" max="11768" width="6.375" customWidth="1"/>
    <col min="11769" max="11769" width="6.5" customWidth="1"/>
    <col min="11770" max="11770" width="6.25" customWidth="1"/>
    <col min="11771" max="11785" width="0" hidden="1" customWidth="1"/>
    <col min="11786" max="11786" width="14.25" customWidth="1"/>
    <col min="11787" max="11787" width="12.625" customWidth="1"/>
    <col min="11788" max="11788" width="14.375" customWidth="1"/>
    <col min="11789" max="11789" width="13" customWidth="1"/>
    <col min="11790" max="11790" width="12.625" customWidth="1"/>
    <col min="11791" max="11791" width="15.625" customWidth="1"/>
    <col min="11792" max="11792" width="15.75" customWidth="1"/>
    <col min="11793" max="11794" width="0" hidden="1" customWidth="1"/>
    <col min="12021" max="12021" width="6" customWidth="1"/>
    <col min="12022" max="12022" width="10" customWidth="1"/>
    <col min="12023" max="12023" width="17.375" customWidth="1"/>
    <col min="12024" max="12024" width="6.375" customWidth="1"/>
    <col min="12025" max="12025" width="6.5" customWidth="1"/>
    <col min="12026" max="12026" width="6.25" customWidth="1"/>
    <col min="12027" max="12041" width="0" hidden="1" customWidth="1"/>
    <col min="12042" max="12042" width="14.25" customWidth="1"/>
    <col min="12043" max="12043" width="12.625" customWidth="1"/>
    <col min="12044" max="12044" width="14.375" customWidth="1"/>
    <col min="12045" max="12045" width="13" customWidth="1"/>
    <col min="12046" max="12046" width="12.625" customWidth="1"/>
    <col min="12047" max="12047" width="15.625" customWidth="1"/>
    <col min="12048" max="12048" width="15.75" customWidth="1"/>
    <col min="12049" max="12050" width="0" hidden="1" customWidth="1"/>
    <col min="12277" max="12277" width="6" customWidth="1"/>
    <col min="12278" max="12278" width="10" customWidth="1"/>
    <col min="12279" max="12279" width="17.375" customWidth="1"/>
    <col min="12280" max="12280" width="6.375" customWidth="1"/>
    <col min="12281" max="12281" width="6.5" customWidth="1"/>
    <col min="12282" max="12282" width="6.25" customWidth="1"/>
    <col min="12283" max="12297" width="0" hidden="1" customWidth="1"/>
    <col min="12298" max="12298" width="14.25" customWidth="1"/>
    <col min="12299" max="12299" width="12.625" customWidth="1"/>
    <col min="12300" max="12300" width="14.375" customWidth="1"/>
    <col min="12301" max="12301" width="13" customWidth="1"/>
    <col min="12302" max="12302" width="12.625" customWidth="1"/>
    <col min="12303" max="12303" width="15.625" customWidth="1"/>
    <col min="12304" max="12304" width="15.75" customWidth="1"/>
    <col min="12305" max="12306" width="0" hidden="1" customWidth="1"/>
    <col min="12533" max="12533" width="6" customWidth="1"/>
    <col min="12534" max="12534" width="10" customWidth="1"/>
    <col min="12535" max="12535" width="17.375" customWidth="1"/>
    <col min="12536" max="12536" width="6.375" customWidth="1"/>
    <col min="12537" max="12537" width="6.5" customWidth="1"/>
    <col min="12538" max="12538" width="6.25" customWidth="1"/>
    <col min="12539" max="12553" width="0" hidden="1" customWidth="1"/>
    <col min="12554" max="12554" width="14.25" customWidth="1"/>
    <col min="12555" max="12555" width="12.625" customWidth="1"/>
    <col min="12556" max="12556" width="14.375" customWidth="1"/>
    <col min="12557" max="12557" width="13" customWidth="1"/>
    <col min="12558" max="12558" width="12.625" customWidth="1"/>
    <col min="12559" max="12559" width="15.625" customWidth="1"/>
    <col min="12560" max="12560" width="15.75" customWidth="1"/>
    <col min="12561" max="12562" width="0" hidden="1" customWidth="1"/>
    <col min="12789" max="12789" width="6" customWidth="1"/>
    <col min="12790" max="12790" width="10" customWidth="1"/>
    <col min="12791" max="12791" width="17.375" customWidth="1"/>
    <col min="12792" max="12792" width="6.375" customWidth="1"/>
    <col min="12793" max="12793" width="6.5" customWidth="1"/>
    <col min="12794" max="12794" width="6.25" customWidth="1"/>
    <col min="12795" max="12809" width="0" hidden="1" customWidth="1"/>
    <col min="12810" max="12810" width="14.25" customWidth="1"/>
    <col min="12811" max="12811" width="12.625" customWidth="1"/>
    <col min="12812" max="12812" width="14.375" customWidth="1"/>
    <col min="12813" max="12813" width="13" customWidth="1"/>
    <col min="12814" max="12814" width="12.625" customWidth="1"/>
    <col min="12815" max="12815" width="15.625" customWidth="1"/>
    <col min="12816" max="12816" width="15.75" customWidth="1"/>
    <col min="12817" max="12818" width="0" hidden="1" customWidth="1"/>
    <col min="13045" max="13045" width="6" customWidth="1"/>
    <col min="13046" max="13046" width="10" customWidth="1"/>
    <col min="13047" max="13047" width="17.375" customWidth="1"/>
    <col min="13048" max="13048" width="6.375" customWidth="1"/>
    <col min="13049" max="13049" width="6.5" customWidth="1"/>
    <col min="13050" max="13050" width="6.25" customWidth="1"/>
    <col min="13051" max="13065" width="0" hidden="1" customWidth="1"/>
    <col min="13066" max="13066" width="14.25" customWidth="1"/>
    <col min="13067" max="13067" width="12.625" customWidth="1"/>
    <col min="13068" max="13068" width="14.375" customWidth="1"/>
    <col min="13069" max="13069" width="13" customWidth="1"/>
    <col min="13070" max="13070" width="12.625" customWidth="1"/>
    <col min="13071" max="13071" width="15.625" customWidth="1"/>
    <col min="13072" max="13072" width="15.75" customWidth="1"/>
    <col min="13073" max="13074" width="0" hidden="1" customWidth="1"/>
    <col min="13301" max="13301" width="6" customWidth="1"/>
    <col min="13302" max="13302" width="10" customWidth="1"/>
    <col min="13303" max="13303" width="17.375" customWidth="1"/>
    <col min="13304" max="13304" width="6.375" customWidth="1"/>
    <col min="13305" max="13305" width="6.5" customWidth="1"/>
    <col min="13306" max="13306" width="6.25" customWidth="1"/>
    <col min="13307" max="13321" width="0" hidden="1" customWidth="1"/>
    <col min="13322" max="13322" width="14.25" customWidth="1"/>
    <col min="13323" max="13323" width="12.625" customWidth="1"/>
    <col min="13324" max="13324" width="14.375" customWidth="1"/>
    <col min="13325" max="13325" width="13" customWidth="1"/>
    <col min="13326" max="13326" width="12.625" customWidth="1"/>
    <col min="13327" max="13327" width="15.625" customWidth="1"/>
    <col min="13328" max="13328" width="15.75" customWidth="1"/>
    <col min="13329" max="13330" width="0" hidden="1" customWidth="1"/>
    <col min="13557" max="13557" width="6" customWidth="1"/>
    <col min="13558" max="13558" width="10" customWidth="1"/>
    <col min="13559" max="13559" width="17.375" customWidth="1"/>
    <col min="13560" max="13560" width="6.375" customWidth="1"/>
    <col min="13561" max="13561" width="6.5" customWidth="1"/>
    <col min="13562" max="13562" width="6.25" customWidth="1"/>
    <col min="13563" max="13577" width="0" hidden="1" customWidth="1"/>
    <col min="13578" max="13578" width="14.25" customWidth="1"/>
    <col min="13579" max="13579" width="12.625" customWidth="1"/>
    <col min="13580" max="13580" width="14.375" customWidth="1"/>
    <col min="13581" max="13581" width="13" customWidth="1"/>
    <col min="13582" max="13582" width="12.625" customWidth="1"/>
    <col min="13583" max="13583" width="15.625" customWidth="1"/>
    <col min="13584" max="13584" width="15.75" customWidth="1"/>
    <col min="13585" max="13586" width="0" hidden="1" customWidth="1"/>
    <col min="13813" max="13813" width="6" customWidth="1"/>
    <col min="13814" max="13814" width="10" customWidth="1"/>
    <col min="13815" max="13815" width="17.375" customWidth="1"/>
    <col min="13816" max="13816" width="6.375" customWidth="1"/>
    <col min="13817" max="13817" width="6.5" customWidth="1"/>
    <col min="13818" max="13818" width="6.25" customWidth="1"/>
    <col min="13819" max="13833" width="0" hidden="1" customWidth="1"/>
    <col min="13834" max="13834" width="14.25" customWidth="1"/>
    <col min="13835" max="13835" width="12.625" customWidth="1"/>
    <col min="13836" max="13836" width="14.375" customWidth="1"/>
    <col min="13837" max="13837" width="13" customWidth="1"/>
    <col min="13838" max="13838" width="12.625" customWidth="1"/>
    <col min="13839" max="13839" width="15.625" customWidth="1"/>
    <col min="13840" max="13840" width="15.75" customWidth="1"/>
    <col min="13841" max="13842" width="0" hidden="1" customWidth="1"/>
    <col min="14069" max="14069" width="6" customWidth="1"/>
    <col min="14070" max="14070" width="10" customWidth="1"/>
    <col min="14071" max="14071" width="17.375" customWidth="1"/>
    <col min="14072" max="14072" width="6.375" customWidth="1"/>
    <col min="14073" max="14073" width="6.5" customWidth="1"/>
    <col min="14074" max="14074" width="6.25" customWidth="1"/>
    <col min="14075" max="14089" width="0" hidden="1" customWidth="1"/>
    <col min="14090" max="14090" width="14.25" customWidth="1"/>
    <col min="14091" max="14091" width="12.625" customWidth="1"/>
    <col min="14092" max="14092" width="14.375" customWidth="1"/>
    <col min="14093" max="14093" width="13" customWidth="1"/>
    <col min="14094" max="14094" width="12.625" customWidth="1"/>
    <col min="14095" max="14095" width="15.625" customWidth="1"/>
    <col min="14096" max="14096" width="15.75" customWidth="1"/>
    <col min="14097" max="14098" width="0" hidden="1" customWidth="1"/>
    <col min="14325" max="14325" width="6" customWidth="1"/>
    <col min="14326" max="14326" width="10" customWidth="1"/>
    <col min="14327" max="14327" width="17.375" customWidth="1"/>
    <col min="14328" max="14328" width="6.375" customWidth="1"/>
    <col min="14329" max="14329" width="6.5" customWidth="1"/>
    <col min="14330" max="14330" width="6.25" customWidth="1"/>
    <col min="14331" max="14345" width="0" hidden="1" customWidth="1"/>
    <col min="14346" max="14346" width="14.25" customWidth="1"/>
    <col min="14347" max="14347" width="12.625" customWidth="1"/>
    <col min="14348" max="14348" width="14.375" customWidth="1"/>
    <col min="14349" max="14349" width="13" customWidth="1"/>
    <col min="14350" max="14350" width="12.625" customWidth="1"/>
    <col min="14351" max="14351" width="15.625" customWidth="1"/>
    <col min="14352" max="14352" width="15.75" customWidth="1"/>
    <col min="14353" max="14354" width="0" hidden="1" customWidth="1"/>
    <col min="14581" max="14581" width="6" customWidth="1"/>
    <col min="14582" max="14582" width="10" customWidth="1"/>
    <col min="14583" max="14583" width="17.375" customWidth="1"/>
    <col min="14584" max="14584" width="6.375" customWidth="1"/>
    <col min="14585" max="14585" width="6.5" customWidth="1"/>
    <col min="14586" max="14586" width="6.25" customWidth="1"/>
    <col min="14587" max="14601" width="0" hidden="1" customWidth="1"/>
    <col min="14602" max="14602" width="14.25" customWidth="1"/>
    <col min="14603" max="14603" width="12.625" customWidth="1"/>
    <col min="14604" max="14604" width="14.375" customWidth="1"/>
    <col min="14605" max="14605" width="13" customWidth="1"/>
    <col min="14606" max="14606" width="12.625" customWidth="1"/>
    <col min="14607" max="14607" width="15.625" customWidth="1"/>
    <col min="14608" max="14608" width="15.75" customWidth="1"/>
    <col min="14609" max="14610" width="0" hidden="1" customWidth="1"/>
    <col min="14837" max="14837" width="6" customWidth="1"/>
    <col min="14838" max="14838" width="10" customWidth="1"/>
    <col min="14839" max="14839" width="17.375" customWidth="1"/>
    <col min="14840" max="14840" width="6.375" customWidth="1"/>
    <col min="14841" max="14841" width="6.5" customWidth="1"/>
    <col min="14842" max="14842" width="6.25" customWidth="1"/>
    <col min="14843" max="14857" width="0" hidden="1" customWidth="1"/>
    <col min="14858" max="14858" width="14.25" customWidth="1"/>
    <col min="14859" max="14859" width="12.625" customWidth="1"/>
    <col min="14860" max="14860" width="14.375" customWidth="1"/>
    <col min="14861" max="14861" width="13" customWidth="1"/>
    <col min="14862" max="14862" width="12.625" customWidth="1"/>
    <col min="14863" max="14863" width="15.625" customWidth="1"/>
    <col min="14864" max="14864" width="15.75" customWidth="1"/>
    <col min="14865" max="14866" width="0" hidden="1" customWidth="1"/>
    <col min="15093" max="15093" width="6" customWidth="1"/>
    <col min="15094" max="15094" width="10" customWidth="1"/>
    <col min="15095" max="15095" width="17.375" customWidth="1"/>
    <col min="15096" max="15096" width="6.375" customWidth="1"/>
    <col min="15097" max="15097" width="6.5" customWidth="1"/>
    <col min="15098" max="15098" width="6.25" customWidth="1"/>
    <col min="15099" max="15113" width="0" hidden="1" customWidth="1"/>
    <col min="15114" max="15114" width="14.25" customWidth="1"/>
    <col min="15115" max="15115" width="12.625" customWidth="1"/>
    <col min="15116" max="15116" width="14.375" customWidth="1"/>
    <col min="15117" max="15117" width="13" customWidth="1"/>
    <col min="15118" max="15118" width="12.625" customWidth="1"/>
    <col min="15119" max="15119" width="15.625" customWidth="1"/>
    <col min="15120" max="15120" width="15.75" customWidth="1"/>
    <col min="15121" max="15122" width="0" hidden="1" customWidth="1"/>
    <col min="15349" max="15349" width="6" customWidth="1"/>
    <col min="15350" max="15350" width="10" customWidth="1"/>
    <col min="15351" max="15351" width="17.375" customWidth="1"/>
    <col min="15352" max="15352" width="6.375" customWidth="1"/>
    <col min="15353" max="15353" width="6.5" customWidth="1"/>
    <col min="15354" max="15354" width="6.25" customWidth="1"/>
    <col min="15355" max="15369" width="0" hidden="1" customWidth="1"/>
    <col min="15370" max="15370" width="14.25" customWidth="1"/>
    <col min="15371" max="15371" width="12.625" customWidth="1"/>
    <col min="15372" max="15372" width="14.375" customWidth="1"/>
    <col min="15373" max="15373" width="13" customWidth="1"/>
    <col min="15374" max="15374" width="12.625" customWidth="1"/>
    <col min="15375" max="15375" width="15.625" customWidth="1"/>
    <col min="15376" max="15376" width="15.75" customWidth="1"/>
    <col min="15377" max="15378" width="0" hidden="1" customWidth="1"/>
    <col min="15605" max="15605" width="6" customWidth="1"/>
    <col min="15606" max="15606" width="10" customWidth="1"/>
    <col min="15607" max="15607" width="17.375" customWidth="1"/>
    <col min="15608" max="15608" width="6.375" customWidth="1"/>
    <col min="15609" max="15609" width="6.5" customWidth="1"/>
    <col min="15610" max="15610" width="6.25" customWidth="1"/>
    <col min="15611" max="15625" width="0" hidden="1" customWidth="1"/>
    <col min="15626" max="15626" width="14.25" customWidth="1"/>
    <col min="15627" max="15627" width="12.625" customWidth="1"/>
    <col min="15628" max="15628" width="14.375" customWidth="1"/>
    <col min="15629" max="15629" width="13" customWidth="1"/>
    <col min="15630" max="15630" width="12.625" customWidth="1"/>
    <col min="15631" max="15631" width="15.625" customWidth="1"/>
    <col min="15632" max="15632" width="15.75" customWidth="1"/>
    <col min="15633" max="15634" width="0" hidden="1" customWidth="1"/>
    <col min="15861" max="15861" width="6" customWidth="1"/>
    <col min="15862" max="15862" width="10" customWidth="1"/>
    <col min="15863" max="15863" width="17.375" customWidth="1"/>
    <col min="15864" max="15864" width="6.375" customWidth="1"/>
    <col min="15865" max="15865" width="6.5" customWidth="1"/>
    <col min="15866" max="15866" width="6.25" customWidth="1"/>
    <col min="15867" max="15881" width="0" hidden="1" customWidth="1"/>
    <col min="15882" max="15882" width="14.25" customWidth="1"/>
    <col min="15883" max="15883" width="12.625" customWidth="1"/>
    <col min="15884" max="15884" width="14.375" customWidth="1"/>
    <col min="15885" max="15885" width="13" customWidth="1"/>
    <col min="15886" max="15886" width="12.625" customWidth="1"/>
    <col min="15887" max="15887" width="15.625" customWidth="1"/>
    <col min="15888" max="15888" width="15.75" customWidth="1"/>
    <col min="15889" max="15890" width="0" hidden="1" customWidth="1"/>
    <col min="16117" max="16117" width="6" customWidth="1"/>
    <col min="16118" max="16118" width="10" customWidth="1"/>
    <col min="16119" max="16119" width="17.375" customWidth="1"/>
    <col min="16120" max="16120" width="6.375" customWidth="1"/>
    <col min="16121" max="16121" width="6.5" customWidth="1"/>
    <col min="16122" max="16122" width="6.25" customWidth="1"/>
    <col min="16123" max="16137" width="0" hidden="1" customWidth="1"/>
    <col min="16138" max="16138" width="14.25" customWidth="1"/>
    <col min="16139" max="16139" width="12.625" customWidth="1"/>
    <col min="16140" max="16140" width="14.375" customWidth="1"/>
    <col min="16141" max="16141" width="13" customWidth="1"/>
    <col min="16142" max="16142" width="12.625" customWidth="1"/>
    <col min="16143" max="16143" width="15.625" customWidth="1"/>
    <col min="16144" max="16144" width="15.75" customWidth="1"/>
    <col min="16145" max="16146" width="0" hidden="1" customWidth="1"/>
  </cols>
  <sheetData>
    <row r="1" spans="1:19" ht="35.1" customHeight="1" x14ac:dyDescent="0.3">
      <c r="A1" s="236" t="s">
        <v>185</v>
      </c>
      <c r="B1" s="236"/>
      <c r="C1" s="236"/>
      <c r="D1" s="236"/>
      <c r="E1" s="237"/>
      <c r="F1" s="237"/>
      <c r="G1" s="236"/>
      <c r="H1" s="236"/>
      <c r="I1" s="237"/>
      <c r="J1" s="236"/>
      <c r="K1" s="236"/>
      <c r="L1" s="236"/>
      <c r="M1" s="236"/>
      <c r="N1" s="236"/>
      <c r="O1" s="236"/>
      <c r="P1" s="236"/>
      <c r="Q1" s="236"/>
      <c r="R1" s="236"/>
      <c r="S1" s="236"/>
    </row>
    <row r="2" spans="1:19" ht="26.25" customHeight="1" x14ac:dyDescent="0.3">
      <c r="A2" s="107" t="s">
        <v>84</v>
      </c>
      <c r="B2" s="2"/>
      <c r="C2" s="2"/>
      <c r="E2" s="4"/>
      <c r="F2" s="4"/>
      <c r="G2" s="5"/>
      <c r="I2" s="5"/>
      <c r="J2" s="5"/>
      <c r="K2" s="7"/>
      <c r="L2" s="5"/>
      <c r="M2" s="5"/>
      <c r="N2" s="5"/>
      <c r="O2" s="5"/>
      <c r="P2" s="5"/>
      <c r="Q2" s="5"/>
      <c r="R2" s="5"/>
      <c r="S2" s="7" t="s">
        <v>124</v>
      </c>
    </row>
    <row r="3" spans="1:19" ht="19.5" customHeight="1" x14ac:dyDescent="0.3">
      <c r="A3" s="227" t="s">
        <v>78</v>
      </c>
      <c r="B3" s="227" t="s">
        <v>74</v>
      </c>
      <c r="C3" s="227" t="s">
        <v>73</v>
      </c>
      <c r="D3" s="227" t="s">
        <v>72</v>
      </c>
      <c r="E3" s="230" t="s">
        <v>64</v>
      </c>
      <c r="F3" s="231"/>
      <c r="G3" s="241" t="s">
        <v>150</v>
      </c>
      <c r="H3" s="248" t="s">
        <v>145</v>
      </c>
      <c r="I3" s="249"/>
      <c r="J3" s="241" t="s">
        <v>160</v>
      </c>
      <c r="K3" s="234" t="s">
        <v>59</v>
      </c>
      <c r="L3" s="234" t="s">
        <v>172</v>
      </c>
      <c r="M3" s="251" t="s">
        <v>13</v>
      </c>
      <c r="N3" s="251"/>
      <c r="O3" s="251"/>
      <c r="P3" s="251"/>
      <c r="Q3" s="251"/>
      <c r="R3" s="251"/>
      <c r="S3" s="251"/>
    </row>
    <row r="4" spans="1:19" ht="14.25" customHeight="1" x14ac:dyDescent="0.3">
      <c r="A4" s="228"/>
      <c r="B4" s="228"/>
      <c r="C4" s="228"/>
      <c r="D4" s="228"/>
      <c r="E4" s="232"/>
      <c r="F4" s="233"/>
      <c r="G4" s="242"/>
      <c r="H4" s="8" t="s">
        <v>63</v>
      </c>
      <c r="I4" s="9" t="s">
        <v>49</v>
      </c>
      <c r="J4" s="242"/>
      <c r="K4" s="250"/>
      <c r="L4" s="250"/>
      <c r="M4" s="251"/>
      <c r="N4" s="251"/>
      <c r="O4" s="251"/>
      <c r="P4" s="251"/>
      <c r="Q4" s="251"/>
      <c r="R4" s="251"/>
      <c r="S4" s="251"/>
    </row>
    <row r="5" spans="1:19" ht="46.5" customHeight="1" x14ac:dyDescent="0.3">
      <c r="A5" s="229"/>
      <c r="B5" s="229"/>
      <c r="C5" s="229"/>
      <c r="D5" s="229"/>
      <c r="E5" s="11"/>
      <c r="F5" s="11"/>
      <c r="G5" s="11"/>
      <c r="H5" s="11"/>
      <c r="I5" s="11"/>
      <c r="J5" s="11"/>
      <c r="K5" s="235"/>
      <c r="L5" s="235"/>
      <c r="M5" s="10" t="s">
        <v>180</v>
      </c>
      <c r="N5" s="10" t="s">
        <v>181</v>
      </c>
      <c r="O5" s="10" t="s">
        <v>31</v>
      </c>
      <c r="P5" s="10" t="s">
        <v>34</v>
      </c>
      <c r="Q5" s="10" t="s">
        <v>35</v>
      </c>
      <c r="R5" s="10" t="s">
        <v>177</v>
      </c>
      <c r="S5" s="108" t="s">
        <v>69</v>
      </c>
    </row>
    <row r="6" spans="1:19" ht="30" customHeight="1" x14ac:dyDescent="0.3">
      <c r="A6" s="252" t="s">
        <v>67</v>
      </c>
      <c r="B6" s="253"/>
      <c r="C6" s="252"/>
      <c r="D6" s="254"/>
      <c r="E6" s="11">
        <f>SUM(E7:E18)</f>
        <v>32579400</v>
      </c>
      <c r="F6" s="11">
        <f>SUM(F7:F18)</f>
        <v>390952800</v>
      </c>
      <c r="G6" s="11">
        <f>SUM(G7:G18)</f>
        <v>39095280</v>
      </c>
      <c r="H6" s="11">
        <f>SUM(H8:H18)</f>
        <v>286</v>
      </c>
      <c r="I6" s="11">
        <f>SUM(I8:I18)</f>
        <v>61550250</v>
      </c>
      <c r="J6" s="11">
        <f t="shared" ref="J6:S6" si="0">SUM(J7:J18)</f>
        <v>7680000</v>
      </c>
      <c r="K6" s="11">
        <f t="shared" si="0"/>
        <v>499278330</v>
      </c>
      <c r="L6" s="91">
        <f t="shared" si="0"/>
        <v>499278330</v>
      </c>
      <c r="M6" s="11">
        <f t="shared" si="0"/>
        <v>15277840</v>
      </c>
      <c r="N6" s="11">
        <f t="shared" si="0"/>
        <v>1000650</v>
      </c>
      <c r="O6" s="11">
        <f t="shared" si="0"/>
        <v>22467460</v>
      </c>
      <c r="P6" s="11">
        <f t="shared" si="0"/>
        <v>3494890</v>
      </c>
      <c r="Q6" s="11">
        <f t="shared" si="0"/>
        <v>4493450</v>
      </c>
      <c r="R6" s="11">
        <f t="shared" si="0"/>
        <v>41606470</v>
      </c>
      <c r="S6" s="91">
        <f t="shared" si="0"/>
        <v>88340760</v>
      </c>
    </row>
    <row r="7" spans="1:19" ht="30" customHeight="1" x14ac:dyDescent="0.3">
      <c r="A7" s="13">
        <v>1</v>
      </c>
      <c r="B7" s="13" t="s">
        <v>168</v>
      </c>
      <c r="C7" s="13" t="s">
        <v>81</v>
      </c>
      <c r="D7" s="14">
        <v>22</v>
      </c>
      <c r="E7" s="15">
        <v>4449700</v>
      </c>
      <c r="F7" s="15">
        <f t="shared" ref="F7:F18" si="1">E7*12</f>
        <v>53396400</v>
      </c>
      <c r="G7" s="15">
        <f t="shared" ref="G7:G18" si="2">E7*120%</f>
        <v>5339640</v>
      </c>
      <c r="H7" s="20"/>
      <c r="I7" s="15"/>
      <c r="J7" s="15">
        <f>80000*12</f>
        <v>960000</v>
      </c>
      <c r="K7" s="92">
        <f t="shared" ref="K7:K18" si="3">F7+G7+I7+J7</f>
        <v>59696040</v>
      </c>
      <c r="L7" s="92">
        <f t="shared" ref="L7:L18" si="4">K7</f>
        <v>59696040</v>
      </c>
      <c r="M7" s="16">
        <f t="shared" ref="M7:M18" si="5">ROUNDDOWN(L7*3.06%,-1)</f>
        <v>1826690</v>
      </c>
      <c r="N7" s="16">
        <f t="shared" ref="N7:N18" si="6">ROUNDDOWN(M7*6.55%,-1)</f>
        <v>119640</v>
      </c>
      <c r="O7" s="16">
        <f t="shared" ref="O7:O18" si="7">ROUNDDOWN(L7*0.045,-1)</f>
        <v>2686320</v>
      </c>
      <c r="P7" s="16">
        <f t="shared" ref="P7:P18" si="8">ROUNDDOWN(L7*0.007,-1)</f>
        <v>417870</v>
      </c>
      <c r="Q7" s="16">
        <f t="shared" ref="Q7:Q18" si="9">ROUNDDOWN(L7*0.009,-1)</f>
        <v>537260</v>
      </c>
      <c r="R7" s="16">
        <f t="shared" ref="R7:R18" si="10">ROUNDDOWN(K7/12,-1)</f>
        <v>4974670</v>
      </c>
      <c r="S7" s="92">
        <f t="shared" ref="S7:S18" si="11">SUM(M7:R7)</f>
        <v>10562450</v>
      </c>
    </row>
    <row r="8" spans="1:19" ht="30" customHeight="1" x14ac:dyDescent="0.3">
      <c r="A8" s="13">
        <v>2</v>
      </c>
      <c r="B8" s="19" t="s">
        <v>135</v>
      </c>
      <c r="C8" s="19" t="s">
        <v>70</v>
      </c>
      <c r="D8" s="14">
        <v>11</v>
      </c>
      <c r="E8" s="15">
        <v>2968200</v>
      </c>
      <c r="F8" s="15">
        <f t="shared" si="1"/>
        <v>35618400</v>
      </c>
      <c r="G8" s="15">
        <f t="shared" si="2"/>
        <v>3561840</v>
      </c>
      <c r="H8" s="20">
        <v>8</v>
      </c>
      <c r="I8" s="15">
        <f t="shared" ref="I8:I18" si="12">ROUNDDOWN(F8*1/209*1.5*H8,-1)</f>
        <v>2045070</v>
      </c>
      <c r="J8" s="15">
        <f>120000*12</f>
        <v>1440000</v>
      </c>
      <c r="K8" s="92">
        <f t="shared" si="3"/>
        <v>42665310</v>
      </c>
      <c r="L8" s="92">
        <f t="shared" si="4"/>
        <v>42665310</v>
      </c>
      <c r="M8" s="16">
        <f t="shared" si="5"/>
        <v>1305550</v>
      </c>
      <c r="N8" s="16">
        <f t="shared" si="6"/>
        <v>85510</v>
      </c>
      <c r="O8" s="16">
        <f t="shared" si="7"/>
        <v>1919930</v>
      </c>
      <c r="P8" s="16">
        <f t="shared" si="8"/>
        <v>298650</v>
      </c>
      <c r="Q8" s="16">
        <f t="shared" si="9"/>
        <v>383980</v>
      </c>
      <c r="R8" s="16">
        <f t="shared" si="10"/>
        <v>3555440</v>
      </c>
      <c r="S8" s="92">
        <f t="shared" si="11"/>
        <v>7549060</v>
      </c>
    </row>
    <row r="9" spans="1:19" ht="30" customHeight="1" x14ac:dyDescent="0.3">
      <c r="A9" s="13">
        <v>3</v>
      </c>
      <c r="B9" s="19" t="s">
        <v>61</v>
      </c>
      <c r="C9" s="19" t="s">
        <v>85</v>
      </c>
      <c r="D9" s="14">
        <v>18</v>
      </c>
      <c r="E9" s="15">
        <v>2905600</v>
      </c>
      <c r="F9" s="15">
        <f t="shared" si="1"/>
        <v>34867200</v>
      </c>
      <c r="G9" s="15">
        <f t="shared" si="2"/>
        <v>3486720</v>
      </c>
      <c r="H9" s="20">
        <v>8</v>
      </c>
      <c r="I9" s="15">
        <f t="shared" si="12"/>
        <v>2001940</v>
      </c>
      <c r="J9" s="15">
        <f>40000*12</f>
        <v>480000</v>
      </c>
      <c r="K9" s="92">
        <f t="shared" si="3"/>
        <v>40835860</v>
      </c>
      <c r="L9" s="92">
        <f t="shared" si="4"/>
        <v>40835860</v>
      </c>
      <c r="M9" s="16">
        <f t="shared" si="5"/>
        <v>1249570</v>
      </c>
      <c r="N9" s="16">
        <f t="shared" si="6"/>
        <v>81840</v>
      </c>
      <c r="O9" s="16">
        <f t="shared" si="7"/>
        <v>1837610</v>
      </c>
      <c r="P9" s="16">
        <f t="shared" si="8"/>
        <v>285850</v>
      </c>
      <c r="Q9" s="16">
        <f t="shared" si="9"/>
        <v>367520</v>
      </c>
      <c r="R9" s="16">
        <f t="shared" si="10"/>
        <v>3402980</v>
      </c>
      <c r="S9" s="92">
        <f t="shared" si="11"/>
        <v>7225370</v>
      </c>
    </row>
    <row r="10" spans="1:19" ht="30" customHeight="1" x14ac:dyDescent="0.3">
      <c r="A10" s="13">
        <v>4</v>
      </c>
      <c r="B10" s="19" t="s">
        <v>136</v>
      </c>
      <c r="C10" s="19" t="s">
        <v>190</v>
      </c>
      <c r="D10" s="14">
        <v>20</v>
      </c>
      <c r="E10" s="15">
        <v>3607000</v>
      </c>
      <c r="F10" s="15">
        <f t="shared" si="1"/>
        <v>43284000</v>
      </c>
      <c r="G10" s="15">
        <f t="shared" si="2"/>
        <v>4328400</v>
      </c>
      <c r="H10" s="20">
        <v>30</v>
      </c>
      <c r="I10" s="15">
        <f t="shared" si="12"/>
        <v>9319520</v>
      </c>
      <c r="J10" s="15"/>
      <c r="K10" s="92">
        <f t="shared" si="3"/>
        <v>56931920</v>
      </c>
      <c r="L10" s="92">
        <f t="shared" si="4"/>
        <v>56931920</v>
      </c>
      <c r="M10" s="16">
        <f t="shared" si="5"/>
        <v>1742110</v>
      </c>
      <c r="N10" s="16">
        <f t="shared" si="6"/>
        <v>114100</v>
      </c>
      <c r="O10" s="16">
        <f t="shared" si="7"/>
        <v>2561930</v>
      </c>
      <c r="P10" s="16">
        <f t="shared" si="8"/>
        <v>398520</v>
      </c>
      <c r="Q10" s="16">
        <f t="shared" si="9"/>
        <v>512380</v>
      </c>
      <c r="R10" s="16">
        <f t="shared" si="10"/>
        <v>4744320</v>
      </c>
      <c r="S10" s="92">
        <f t="shared" si="11"/>
        <v>10073360</v>
      </c>
    </row>
    <row r="11" spans="1:19" ht="30" customHeight="1" x14ac:dyDescent="0.3">
      <c r="A11" s="13">
        <v>5</v>
      </c>
      <c r="B11" s="19" t="s">
        <v>137</v>
      </c>
      <c r="C11" s="19" t="s">
        <v>65</v>
      </c>
      <c r="D11" s="14">
        <v>17</v>
      </c>
      <c r="E11" s="15">
        <v>3010200</v>
      </c>
      <c r="F11" s="15">
        <f t="shared" si="1"/>
        <v>36122400</v>
      </c>
      <c r="G11" s="15">
        <f t="shared" si="2"/>
        <v>3612240</v>
      </c>
      <c r="H11" s="20">
        <v>30</v>
      </c>
      <c r="I11" s="15">
        <f t="shared" si="12"/>
        <v>7777550</v>
      </c>
      <c r="J11" s="15">
        <f>80000*12</f>
        <v>960000</v>
      </c>
      <c r="K11" s="92">
        <f t="shared" si="3"/>
        <v>48472190</v>
      </c>
      <c r="L11" s="92">
        <f t="shared" si="4"/>
        <v>48472190</v>
      </c>
      <c r="M11" s="16">
        <f t="shared" si="5"/>
        <v>1483240</v>
      </c>
      <c r="N11" s="16">
        <f t="shared" si="6"/>
        <v>97150</v>
      </c>
      <c r="O11" s="16">
        <f t="shared" si="7"/>
        <v>2181240</v>
      </c>
      <c r="P11" s="16">
        <f t="shared" si="8"/>
        <v>339300</v>
      </c>
      <c r="Q11" s="16">
        <f t="shared" si="9"/>
        <v>436240</v>
      </c>
      <c r="R11" s="16">
        <f t="shared" si="10"/>
        <v>4039340</v>
      </c>
      <c r="S11" s="92">
        <f t="shared" si="11"/>
        <v>8576510</v>
      </c>
    </row>
    <row r="12" spans="1:19" ht="30" customHeight="1" x14ac:dyDescent="0.3">
      <c r="A12" s="13">
        <v>6</v>
      </c>
      <c r="B12" s="19" t="s">
        <v>245</v>
      </c>
      <c r="C12" s="19" t="s">
        <v>82</v>
      </c>
      <c r="D12" s="14">
        <v>10</v>
      </c>
      <c r="E12" s="15">
        <v>2400800</v>
      </c>
      <c r="F12" s="15">
        <f t="shared" si="1"/>
        <v>28809600</v>
      </c>
      <c r="G12" s="15">
        <f t="shared" si="2"/>
        <v>2880960</v>
      </c>
      <c r="H12" s="20">
        <v>30</v>
      </c>
      <c r="I12" s="15">
        <f t="shared" si="12"/>
        <v>6203020</v>
      </c>
      <c r="J12" s="15">
        <v>480000</v>
      </c>
      <c r="K12" s="92">
        <f t="shared" si="3"/>
        <v>38373580</v>
      </c>
      <c r="L12" s="92">
        <f t="shared" si="4"/>
        <v>38373580</v>
      </c>
      <c r="M12" s="16">
        <f t="shared" si="5"/>
        <v>1174230</v>
      </c>
      <c r="N12" s="16">
        <f t="shared" si="6"/>
        <v>76910</v>
      </c>
      <c r="O12" s="16">
        <f t="shared" si="7"/>
        <v>1726810</v>
      </c>
      <c r="P12" s="16">
        <f t="shared" si="8"/>
        <v>268610</v>
      </c>
      <c r="Q12" s="16">
        <f t="shared" si="9"/>
        <v>345360</v>
      </c>
      <c r="R12" s="16">
        <f t="shared" si="10"/>
        <v>3197790</v>
      </c>
      <c r="S12" s="92">
        <f t="shared" si="11"/>
        <v>6789710</v>
      </c>
    </row>
    <row r="13" spans="1:19" ht="30" customHeight="1" x14ac:dyDescent="0.3">
      <c r="A13" s="13">
        <v>7</v>
      </c>
      <c r="B13" s="19" t="s">
        <v>139</v>
      </c>
      <c r="C13" s="19" t="s">
        <v>191</v>
      </c>
      <c r="D13" s="14">
        <v>12</v>
      </c>
      <c r="E13" s="15">
        <v>2544400</v>
      </c>
      <c r="F13" s="15">
        <f t="shared" si="1"/>
        <v>30532800</v>
      </c>
      <c r="G13" s="15">
        <f t="shared" si="2"/>
        <v>3053280</v>
      </c>
      <c r="H13" s="20">
        <v>30</v>
      </c>
      <c r="I13" s="15">
        <f t="shared" si="12"/>
        <v>6574040</v>
      </c>
      <c r="J13" s="15"/>
      <c r="K13" s="92">
        <f t="shared" si="3"/>
        <v>40160120</v>
      </c>
      <c r="L13" s="92">
        <f t="shared" si="4"/>
        <v>40160120</v>
      </c>
      <c r="M13" s="16">
        <f t="shared" si="5"/>
        <v>1228890</v>
      </c>
      <c r="N13" s="16">
        <f t="shared" si="6"/>
        <v>80490</v>
      </c>
      <c r="O13" s="16">
        <f t="shared" si="7"/>
        <v>1807200</v>
      </c>
      <c r="P13" s="16">
        <f t="shared" si="8"/>
        <v>281120</v>
      </c>
      <c r="Q13" s="16">
        <f t="shared" si="9"/>
        <v>361440</v>
      </c>
      <c r="R13" s="16">
        <f t="shared" si="10"/>
        <v>3346670</v>
      </c>
      <c r="S13" s="92">
        <f t="shared" si="11"/>
        <v>7105810</v>
      </c>
    </row>
    <row r="14" spans="1:19" ht="30" customHeight="1" x14ac:dyDescent="0.3">
      <c r="A14" s="13">
        <v>8</v>
      </c>
      <c r="B14" s="19" t="s">
        <v>246</v>
      </c>
      <c r="C14" s="19" t="s">
        <v>192</v>
      </c>
      <c r="D14" s="14">
        <v>9</v>
      </c>
      <c r="E14" s="15">
        <v>2225300</v>
      </c>
      <c r="F14" s="15">
        <f t="shared" si="1"/>
        <v>26703600</v>
      </c>
      <c r="G14" s="15">
        <f t="shared" si="2"/>
        <v>2670360</v>
      </c>
      <c r="H14" s="20">
        <v>30</v>
      </c>
      <c r="I14" s="15">
        <f t="shared" si="12"/>
        <v>5749570</v>
      </c>
      <c r="J14" s="15">
        <v>240000</v>
      </c>
      <c r="K14" s="92">
        <f t="shared" si="3"/>
        <v>35363530</v>
      </c>
      <c r="L14" s="92">
        <f t="shared" si="4"/>
        <v>35363530</v>
      </c>
      <c r="M14" s="16">
        <f t="shared" si="5"/>
        <v>1082120</v>
      </c>
      <c r="N14" s="16">
        <f t="shared" si="6"/>
        <v>70870</v>
      </c>
      <c r="O14" s="16">
        <f t="shared" si="7"/>
        <v>1591350</v>
      </c>
      <c r="P14" s="16">
        <f t="shared" si="8"/>
        <v>247540</v>
      </c>
      <c r="Q14" s="16">
        <f t="shared" si="9"/>
        <v>318270</v>
      </c>
      <c r="R14" s="16">
        <f t="shared" si="10"/>
        <v>2946960</v>
      </c>
      <c r="S14" s="92">
        <f t="shared" si="11"/>
        <v>6257110</v>
      </c>
    </row>
    <row r="15" spans="1:19" ht="30" customHeight="1" x14ac:dyDescent="0.3">
      <c r="A15" s="13">
        <v>9</v>
      </c>
      <c r="B15" s="19" t="s">
        <v>171</v>
      </c>
      <c r="C15" s="19" t="s">
        <v>193</v>
      </c>
      <c r="D15" s="14">
        <v>7</v>
      </c>
      <c r="E15" s="15">
        <v>2135100</v>
      </c>
      <c r="F15" s="15">
        <f t="shared" si="1"/>
        <v>25621200</v>
      </c>
      <c r="G15" s="15">
        <f t="shared" si="2"/>
        <v>2562120</v>
      </c>
      <c r="H15" s="20">
        <v>30</v>
      </c>
      <c r="I15" s="15">
        <f t="shared" si="12"/>
        <v>5516520</v>
      </c>
      <c r="J15" s="15">
        <f>120000*12</f>
        <v>1440000</v>
      </c>
      <c r="K15" s="92">
        <f t="shared" si="3"/>
        <v>35139840</v>
      </c>
      <c r="L15" s="92">
        <f t="shared" si="4"/>
        <v>35139840</v>
      </c>
      <c r="M15" s="16">
        <f t="shared" si="5"/>
        <v>1075270</v>
      </c>
      <c r="N15" s="16">
        <f t="shared" si="6"/>
        <v>70430</v>
      </c>
      <c r="O15" s="16">
        <f t="shared" si="7"/>
        <v>1581290</v>
      </c>
      <c r="P15" s="16">
        <f t="shared" si="8"/>
        <v>245970</v>
      </c>
      <c r="Q15" s="16">
        <f t="shared" si="9"/>
        <v>316250</v>
      </c>
      <c r="R15" s="16">
        <f t="shared" si="10"/>
        <v>2928320</v>
      </c>
      <c r="S15" s="92">
        <f t="shared" si="11"/>
        <v>6217530</v>
      </c>
    </row>
    <row r="16" spans="1:19" ht="30" customHeight="1" x14ac:dyDescent="0.3">
      <c r="A16" s="13">
        <v>10</v>
      </c>
      <c r="B16" s="19" t="s">
        <v>134</v>
      </c>
      <c r="C16" s="19" t="s">
        <v>194</v>
      </c>
      <c r="D16" s="14">
        <v>8</v>
      </c>
      <c r="E16" s="15">
        <v>2225300</v>
      </c>
      <c r="F16" s="15">
        <f t="shared" si="1"/>
        <v>26703600</v>
      </c>
      <c r="G16" s="15">
        <f t="shared" si="2"/>
        <v>2670360</v>
      </c>
      <c r="H16" s="20">
        <v>30</v>
      </c>
      <c r="I16" s="15">
        <f t="shared" si="12"/>
        <v>5749570</v>
      </c>
      <c r="J16" s="15">
        <v>720000</v>
      </c>
      <c r="K16" s="92">
        <f t="shared" si="3"/>
        <v>35843530</v>
      </c>
      <c r="L16" s="92">
        <f t="shared" si="4"/>
        <v>35843530</v>
      </c>
      <c r="M16" s="16">
        <f t="shared" si="5"/>
        <v>1096810</v>
      </c>
      <c r="N16" s="16">
        <f t="shared" si="6"/>
        <v>71840</v>
      </c>
      <c r="O16" s="16">
        <f t="shared" si="7"/>
        <v>1612950</v>
      </c>
      <c r="P16" s="16">
        <f t="shared" si="8"/>
        <v>250900</v>
      </c>
      <c r="Q16" s="16">
        <f t="shared" si="9"/>
        <v>322590</v>
      </c>
      <c r="R16" s="16">
        <f t="shared" si="10"/>
        <v>2986960</v>
      </c>
      <c r="S16" s="92">
        <f t="shared" si="11"/>
        <v>6342050</v>
      </c>
    </row>
    <row r="17" spans="1:19" ht="30" customHeight="1" x14ac:dyDescent="0.3">
      <c r="A17" s="13">
        <v>11</v>
      </c>
      <c r="B17" s="19" t="s">
        <v>138</v>
      </c>
      <c r="C17" s="19" t="s">
        <v>195</v>
      </c>
      <c r="D17" s="14">
        <v>10</v>
      </c>
      <c r="E17" s="15">
        <v>2400800</v>
      </c>
      <c r="F17" s="15">
        <f t="shared" si="1"/>
        <v>28809600</v>
      </c>
      <c r="G17" s="15">
        <f t="shared" si="2"/>
        <v>2880960</v>
      </c>
      <c r="H17" s="20">
        <v>30</v>
      </c>
      <c r="I17" s="15">
        <f t="shared" si="12"/>
        <v>6203020</v>
      </c>
      <c r="J17" s="15">
        <f>120000*4</f>
        <v>480000</v>
      </c>
      <c r="K17" s="92">
        <f t="shared" si="3"/>
        <v>38373580</v>
      </c>
      <c r="L17" s="92">
        <f t="shared" si="4"/>
        <v>38373580</v>
      </c>
      <c r="M17" s="16">
        <f t="shared" si="5"/>
        <v>1174230</v>
      </c>
      <c r="N17" s="16">
        <f t="shared" si="6"/>
        <v>76910</v>
      </c>
      <c r="O17" s="16">
        <f t="shared" si="7"/>
        <v>1726810</v>
      </c>
      <c r="P17" s="16">
        <f t="shared" si="8"/>
        <v>268610</v>
      </c>
      <c r="Q17" s="16">
        <f t="shared" si="9"/>
        <v>345360</v>
      </c>
      <c r="R17" s="16">
        <f t="shared" si="10"/>
        <v>3197790</v>
      </c>
      <c r="S17" s="92">
        <f t="shared" si="11"/>
        <v>6789710</v>
      </c>
    </row>
    <row r="18" spans="1:19" ht="30" customHeight="1" x14ac:dyDescent="0.3">
      <c r="A18" s="13">
        <v>12</v>
      </c>
      <c r="B18" s="19" t="s">
        <v>244</v>
      </c>
      <c r="C18" s="19" t="s">
        <v>196</v>
      </c>
      <c r="D18" s="14">
        <v>2</v>
      </c>
      <c r="E18" s="15">
        <v>1707000</v>
      </c>
      <c r="F18" s="15">
        <f t="shared" si="1"/>
        <v>20484000</v>
      </c>
      <c r="G18" s="15">
        <f t="shared" si="2"/>
        <v>2048400</v>
      </c>
      <c r="H18" s="20">
        <v>30</v>
      </c>
      <c r="I18" s="15">
        <f t="shared" si="12"/>
        <v>4410430</v>
      </c>
      <c r="J18" s="15">
        <f>40000*12</f>
        <v>480000</v>
      </c>
      <c r="K18" s="92">
        <f t="shared" si="3"/>
        <v>27422830</v>
      </c>
      <c r="L18" s="92">
        <f t="shared" si="4"/>
        <v>27422830</v>
      </c>
      <c r="M18" s="16">
        <f t="shared" si="5"/>
        <v>839130</v>
      </c>
      <c r="N18" s="16">
        <f t="shared" si="6"/>
        <v>54960</v>
      </c>
      <c r="O18" s="16">
        <f t="shared" si="7"/>
        <v>1234020</v>
      </c>
      <c r="P18" s="16">
        <f t="shared" si="8"/>
        <v>191950</v>
      </c>
      <c r="Q18" s="16">
        <f t="shared" si="9"/>
        <v>246800</v>
      </c>
      <c r="R18" s="16">
        <f t="shared" si="10"/>
        <v>2285230</v>
      </c>
      <c r="S18" s="92">
        <f t="shared" si="11"/>
        <v>4852090</v>
      </c>
    </row>
    <row r="20" spans="1:19" x14ac:dyDescent="0.3">
      <c r="N20" s="146">
        <f>M6+N6+O6+P6+Q6</f>
        <v>46734290</v>
      </c>
    </row>
  </sheetData>
  <mergeCells count="13">
    <mergeCell ref="A6:D6"/>
    <mergeCell ref="A3:A5"/>
    <mergeCell ref="B3:B5"/>
    <mergeCell ref="D3:D5"/>
    <mergeCell ref="E3:F4"/>
    <mergeCell ref="C3:C5"/>
    <mergeCell ref="A1:S1"/>
    <mergeCell ref="K3:K5"/>
    <mergeCell ref="L3:L5"/>
    <mergeCell ref="M3:S4"/>
    <mergeCell ref="G3:G4"/>
    <mergeCell ref="H3:I3"/>
    <mergeCell ref="J3:J4"/>
  </mergeCells>
  <phoneticPr fontId="20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9" scale="4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M22"/>
  <sheetViews>
    <sheetView tabSelected="1" zoomScaleNormal="100" workbookViewId="0">
      <pane xSplit="3" ySplit="4" topLeftCell="D5" activePane="bottomRight" state="frozen"/>
      <selection pane="topRight"/>
      <selection pane="bottomLeft"/>
      <selection pane="bottomRight" activeCell="C16" sqref="C16"/>
    </sheetView>
  </sheetViews>
  <sheetFormatPr defaultColWidth="8.875" defaultRowHeight="16.5" x14ac:dyDescent="0.3"/>
  <cols>
    <col min="1" max="1" width="5.75" style="93" customWidth="1"/>
    <col min="2" max="2" width="16.25" style="94" customWidth="1"/>
    <col min="3" max="3" width="9.25" style="94" bestFit="1" customWidth="1"/>
    <col min="4" max="4" width="7.75" style="94" customWidth="1"/>
    <col min="5" max="5" width="15" style="97" customWidth="1"/>
    <col min="6" max="6" width="16.625" style="97" customWidth="1"/>
    <col min="7" max="7" width="14.125" style="97" customWidth="1"/>
    <col min="8" max="8" width="12.125" style="97" customWidth="1"/>
    <col min="9" max="9" width="14.125" style="97" bestFit="1" customWidth="1"/>
    <col min="10" max="11" width="14.5" style="98" bestFit="1" customWidth="1"/>
    <col min="12" max="12" width="15.75" style="99" bestFit="1" customWidth="1"/>
    <col min="13" max="13" width="14.5" style="98" bestFit="1" customWidth="1"/>
    <col min="240" max="240" width="6" customWidth="1"/>
    <col min="241" max="241" width="10" customWidth="1"/>
    <col min="242" max="242" width="17.375" customWidth="1"/>
    <col min="243" max="243" width="6.375" customWidth="1"/>
    <col min="244" max="244" width="6.5" customWidth="1"/>
    <col min="245" max="245" width="6.25" customWidth="1"/>
    <col min="246" max="247" width="17.625" customWidth="1"/>
    <col min="248" max="248" width="17.375" customWidth="1"/>
    <col min="249" max="250" width="16.125" customWidth="1"/>
    <col min="251" max="251" width="13.5" customWidth="1"/>
    <col min="252" max="252" width="15.125" customWidth="1"/>
    <col min="253" max="253" width="7.75" customWidth="1"/>
    <col min="254" max="254" width="16.125" customWidth="1"/>
    <col min="255" max="255" width="16" customWidth="1"/>
    <col min="256" max="256" width="14.25" customWidth="1"/>
    <col min="257" max="257" width="15.5" customWidth="1"/>
    <col min="258" max="258" width="16" customWidth="1"/>
    <col min="259" max="260" width="15.25" customWidth="1"/>
    <col min="261" max="269" width="0" hidden="1" customWidth="1"/>
    <col min="496" max="496" width="6" customWidth="1"/>
    <col min="497" max="497" width="10" customWidth="1"/>
    <col min="498" max="498" width="17.375" customWidth="1"/>
    <col min="499" max="499" width="6.375" customWidth="1"/>
    <col min="500" max="500" width="6.5" customWidth="1"/>
    <col min="501" max="501" width="6.25" customWidth="1"/>
    <col min="502" max="503" width="17.625" customWidth="1"/>
    <col min="504" max="504" width="17.375" customWidth="1"/>
    <col min="505" max="506" width="16.125" customWidth="1"/>
    <col min="507" max="507" width="13.5" customWidth="1"/>
    <col min="508" max="508" width="15.125" customWidth="1"/>
    <col min="509" max="509" width="7.75" customWidth="1"/>
    <col min="510" max="510" width="16.125" customWidth="1"/>
    <col min="511" max="511" width="16" customWidth="1"/>
    <col min="512" max="512" width="14.25" customWidth="1"/>
    <col min="513" max="513" width="15.5" customWidth="1"/>
    <col min="514" max="514" width="16" customWidth="1"/>
    <col min="515" max="516" width="15.25" customWidth="1"/>
    <col min="517" max="525" width="0" hidden="1" customWidth="1"/>
    <col min="752" max="752" width="6" customWidth="1"/>
    <col min="753" max="753" width="10" customWidth="1"/>
    <col min="754" max="754" width="17.375" customWidth="1"/>
    <col min="755" max="755" width="6.375" customWidth="1"/>
    <col min="756" max="756" width="6.5" customWidth="1"/>
    <col min="757" max="757" width="6.25" customWidth="1"/>
    <col min="758" max="759" width="17.625" customWidth="1"/>
    <col min="760" max="760" width="17.375" customWidth="1"/>
    <col min="761" max="762" width="16.125" customWidth="1"/>
    <col min="763" max="763" width="13.5" customWidth="1"/>
    <col min="764" max="764" width="15.125" customWidth="1"/>
    <col min="765" max="765" width="7.75" customWidth="1"/>
    <col min="766" max="766" width="16.125" customWidth="1"/>
    <col min="767" max="767" width="16" customWidth="1"/>
    <col min="768" max="768" width="14.25" customWidth="1"/>
    <col min="769" max="769" width="15.5" customWidth="1"/>
    <col min="770" max="770" width="16" customWidth="1"/>
    <col min="771" max="772" width="15.25" customWidth="1"/>
    <col min="773" max="781" width="0" hidden="1" customWidth="1"/>
    <col min="1008" max="1008" width="6" customWidth="1"/>
    <col min="1009" max="1009" width="10" customWidth="1"/>
    <col min="1010" max="1010" width="17.375" customWidth="1"/>
    <col min="1011" max="1011" width="6.375" customWidth="1"/>
    <col min="1012" max="1012" width="6.5" customWidth="1"/>
    <col min="1013" max="1013" width="6.25" customWidth="1"/>
    <col min="1014" max="1015" width="17.625" customWidth="1"/>
    <col min="1016" max="1016" width="17.375" customWidth="1"/>
    <col min="1017" max="1018" width="16.125" customWidth="1"/>
    <col min="1019" max="1019" width="13.5" customWidth="1"/>
    <col min="1020" max="1020" width="15.125" customWidth="1"/>
    <col min="1021" max="1021" width="7.75" customWidth="1"/>
    <col min="1022" max="1022" width="16.125" customWidth="1"/>
    <col min="1023" max="1023" width="16" customWidth="1"/>
    <col min="1024" max="1024" width="14.25" customWidth="1"/>
    <col min="1025" max="1025" width="15.5" customWidth="1"/>
    <col min="1026" max="1026" width="16" customWidth="1"/>
    <col min="1027" max="1028" width="15.25" customWidth="1"/>
    <col min="1029" max="1037" width="0" hidden="1" customWidth="1"/>
    <col min="1264" max="1264" width="6" customWidth="1"/>
    <col min="1265" max="1265" width="10" customWidth="1"/>
    <col min="1266" max="1266" width="17.375" customWidth="1"/>
    <col min="1267" max="1267" width="6.375" customWidth="1"/>
    <col min="1268" max="1268" width="6.5" customWidth="1"/>
    <col min="1269" max="1269" width="6.25" customWidth="1"/>
    <col min="1270" max="1271" width="17.625" customWidth="1"/>
    <col min="1272" max="1272" width="17.375" customWidth="1"/>
    <col min="1273" max="1274" width="16.125" customWidth="1"/>
    <col min="1275" max="1275" width="13.5" customWidth="1"/>
    <col min="1276" max="1276" width="15.125" customWidth="1"/>
    <col min="1277" max="1277" width="7.75" customWidth="1"/>
    <col min="1278" max="1278" width="16.125" customWidth="1"/>
    <col min="1279" max="1279" width="16" customWidth="1"/>
    <col min="1280" max="1280" width="14.25" customWidth="1"/>
    <col min="1281" max="1281" width="15.5" customWidth="1"/>
    <col min="1282" max="1282" width="16" customWidth="1"/>
    <col min="1283" max="1284" width="15.25" customWidth="1"/>
    <col min="1285" max="1293" width="0" hidden="1" customWidth="1"/>
    <col min="1520" max="1520" width="6" customWidth="1"/>
    <col min="1521" max="1521" width="10" customWidth="1"/>
    <col min="1522" max="1522" width="17.375" customWidth="1"/>
    <col min="1523" max="1523" width="6.375" customWidth="1"/>
    <col min="1524" max="1524" width="6.5" customWidth="1"/>
    <col min="1525" max="1525" width="6.25" customWidth="1"/>
    <col min="1526" max="1527" width="17.625" customWidth="1"/>
    <col min="1528" max="1528" width="17.375" customWidth="1"/>
    <col min="1529" max="1530" width="16.125" customWidth="1"/>
    <col min="1531" max="1531" width="13.5" customWidth="1"/>
    <col min="1532" max="1532" width="15.125" customWidth="1"/>
    <col min="1533" max="1533" width="7.75" customWidth="1"/>
    <col min="1534" max="1534" width="16.125" customWidth="1"/>
    <col min="1535" max="1535" width="16" customWidth="1"/>
    <col min="1536" max="1536" width="14.25" customWidth="1"/>
    <col min="1537" max="1537" width="15.5" customWidth="1"/>
    <col min="1538" max="1538" width="16" customWidth="1"/>
    <col min="1539" max="1540" width="15.25" customWidth="1"/>
    <col min="1541" max="1549" width="0" hidden="1" customWidth="1"/>
    <col min="1776" max="1776" width="6" customWidth="1"/>
    <col min="1777" max="1777" width="10" customWidth="1"/>
    <col min="1778" max="1778" width="17.375" customWidth="1"/>
    <col min="1779" max="1779" width="6.375" customWidth="1"/>
    <col min="1780" max="1780" width="6.5" customWidth="1"/>
    <col min="1781" max="1781" width="6.25" customWidth="1"/>
    <col min="1782" max="1783" width="17.625" customWidth="1"/>
    <col min="1784" max="1784" width="17.375" customWidth="1"/>
    <col min="1785" max="1786" width="16.125" customWidth="1"/>
    <col min="1787" max="1787" width="13.5" customWidth="1"/>
    <col min="1788" max="1788" width="15.125" customWidth="1"/>
    <col min="1789" max="1789" width="7.75" customWidth="1"/>
    <col min="1790" max="1790" width="16.125" customWidth="1"/>
    <col min="1791" max="1791" width="16" customWidth="1"/>
    <col min="1792" max="1792" width="14.25" customWidth="1"/>
    <col min="1793" max="1793" width="15.5" customWidth="1"/>
    <col min="1794" max="1794" width="16" customWidth="1"/>
    <col min="1795" max="1796" width="15.25" customWidth="1"/>
    <col min="1797" max="1805" width="0" hidden="1" customWidth="1"/>
    <col min="2032" max="2032" width="6" customWidth="1"/>
    <col min="2033" max="2033" width="10" customWidth="1"/>
    <col min="2034" max="2034" width="17.375" customWidth="1"/>
    <col min="2035" max="2035" width="6.375" customWidth="1"/>
    <col min="2036" max="2036" width="6.5" customWidth="1"/>
    <col min="2037" max="2037" width="6.25" customWidth="1"/>
    <col min="2038" max="2039" width="17.625" customWidth="1"/>
    <col min="2040" max="2040" width="17.375" customWidth="1"/>
    <col min="2041" max="2042" width="16.125" customWidth="1"/>
    <col min="2043" max="2043" width="13.5" customWidth="1"/>
    <col min="2044" max="2044" width="15.125" customWidth="1"/>
    <col min="2045" max="2045" width="7.75" customWidth="1"/>
    <col min="2046" max="2046" width="16.125" customWidth="1"/>
    <col min="2047" max="2047" width="16" customWidth="1"/>
    <col min="2048" max="2048" width="14.25" customWidth="1"/>
    <col min="2049" max="2049" width="15.5" customWidth="1"/>
    <col min="2050" max="2050" width="16" customWidth="1"/>
    <col min="2051" max="2052" width="15.25" customWidth="1"/>
    <col min="2053" max="2061" width="0" hidden="1" customWidth="1"/>
    <col min="2288" max="2288" width="6" customWidth="1"/>
    <col min="2289" max="2289" width="10" customWidth="1"/>
    <col min="2290" max="2290" width="17.375" customWidth="1"/>
    <col min="2291" max="2291" width="6.375" customWidth="1"/>
    <col min="2292" max="2292" width="6.5" customWidth="1"/>
    <col min="2293" max="2293" width="6.25" customWidth="1"/>
    <col min="2294" max="2295" width="17.625" customWidth="1"/>
    <col min="2296" max="2296" width="17.375" customWidth="1"/>
    <col min="2297" max="2298" width="16.125" customWidth="1"/>
    <col min="2299" max="2299" width="13.5" customWidth="1"/>
    <col min="2300" max="2300" width="15.125" customWidth="1"/>
    <col min="2301" max="2301" width="7.75" customWidth="1"/>
    <col min="2302" max="2302" width="16.125" customWidth="1"/>
    <col min="2303" max="2303" width="16" customWidth="1"/>
    <col min="2304" max="2304" width="14.25" customWidth="1"/>
    <col min="2305" max="2305" width="15.5" customWidth="1"/>
    <col min="2306" max="2306" width="16" customWidth="1"/>
    <col min="2307" max="2308" width="15.25" customWidth="1"/>
    <col min="2309" max="2317" width="0" hidden="1" customWidth="1"/>
    <col min="2544" max="2544" width="6" customWidth="1"/>
    <col min="2545" max="2545" width="10" customWidth="1"/>
    <col min="2546" max="2546" width="17.375" customWidth="1"/>
    <col min="2547" max="2547" width="6.375" customWidth="1"/>
    <col min="2548" max="2548" width="6.5" customWidth="1"/>
    <col min="2549" max="2549" width="6.25" customWidth="1"/>
    <col min="2550" max="2551" width="17.625" customWidth="1"/>
    <col min="2552" max="2552" width="17.375" customWidth="1"/>
    <col min="2553" max="2554" width="16.125" customWidth="1"/>
    <col min="2555" max="2555" width="13.5" customWidth="1"/>
    <col min="2556" max="2556" width="15.125" customWidth="1"/>
    <col min="2557" max="2557" width="7.75" customWidth="1"/>
    <col min="2558" max="2558" width="16.125" customWidth="1"/>
    <col min="2559" max="2559" width="16" customWidth="1"/>
    <col min="2560" max="2560" width="14.25" customWidth="1"/>
    <col min="2561" max="2561" width="15.5" customWidth="1"/>
    <col min="2562" max="2562" width="16" customWidth="1"/>
    <col min="2563" max="2564" width="15.25" customWidth="1"/>
    <col min="2565" max="2573" width="0" hidden="1" customWidth="1"/>
    <col min="2800" max="2800" width="6" customWidth="1"/>
    <col min="2801" max="2801" width="10" customWidth="1"/>
    <col min="2802" max="2802" width="17.375" customWidth="1"/>
    <col min="2803" max="2803" width="6.375" customWidth="1"/>
    <col min="2804" max="2804" width="6.5" customWidth="1"/>
    <col min="2805" max="2805" width="6.25" customWidth="1"/>
    <col min="2806" max="2807" width="17.625" customWidth="1"/>
    <col min="2808" max="2808" width="17.375" customWidth="1"/>
    <col min="2809" max="2810" width="16.125" customWidth="1"/>
    <col min="2811" max="2811" width="13.5" customWidth="1"/>
    <col min="2812" max="2812" width="15.125" customWidth="1"/>
    <col min="2813" max="2813" width="7.75" customWidth="1"/>
    <col min="2814" max="2814" width="16.125" customWidth="1"/>
    <col min="2815" max="2815" width="16" customWidth="1"/>
    <col min="2816" max="2816" width="14.25" customWidth="1"/>
    <col min="2817" max="2817" width="15.5" customWidth="1"/>
    <col min="2818" max="2818" width="16" customWidth="1"/>
    <col min="2819" max="2820" width="15.25" customWidth="1"/>
    <col min="2821" max="2829" width="0" hidden="1" customWidth="1"/>
    <col min="3056" max="3056" width="6" customWidth="1"/>
    <col min="3057" max="3057" width="10" customWidth="1"/>
    <col min="3058" max="3058" width="17.375" customWidth="1"/>
    <col min="3059" max="3059" width="6.375" customWidth="1"/>
    <col min="3060" max="3060" width="6.5" customWidth="1"/>
    <col min="3061" max="3061" width="6.25" customWidth="1"/>
    <col min="3062" max="3063" width="17.625" customWidth="1"/>
    <col min="3064" max="3064" width="17.375" customWidth="1"/>
    <col min="3065" max="3066" width="16.125" customWidth="1"/>
    <col min="3067" max="3067" width="13.5" customWidth="1"/>
    <col min="3068" max="3068" width="15.125" customWidth="1"/>
    <col min="3069" max="3069" width="7.75" customWidth="1"/>
    <col min="3070" max="3070" width="16.125" customWidth="1"/>
    <col min="3071" max="3071" width="16" customWidth="1"/>
    <col min="3072" max="3072" width="14.25" customWidth="1"/>
    <col min="3073" max="3073" width="15.5" customWidth="1"/>
    <col min="3074" max="3074" width="16" customWidth="1"/>
    <col min="3075" max="3076" width="15.25" customWidth="1"/>
    <col min="3077" max="3085" width="0" hidden="1" customWidth="1"/>
    <col min="3312" max="3312" width="6" customWidth="1"/>
    <col min="3313" max="3313" width="10" customWidth="1"/>
    <col min="3314" max="3314" width="17.375" customWidth="1"/>
    <col min="3315" max="3315" width="6.375" customWidth="1"/>
    <col min="3316" max="3316" width="6.5" customWidth="1"/>
    <col min="3317" max="3317" width="6.25" customWidth="1"/>
    <col min="3318" max="3319" width="17.625" customWidth="1"/>
    <col min="3320" max="3320" width="17.375" customWidth="1"/>
    <col min="3321" max="3322" width="16.125" customWidth="1"/>
    <col min="3323" max="3323" width="13.5" customWidth="1"/>
    <col min="3324" max="3324" width="15.125" customWidth="1"/>
    <col min="3325" max="3325" width="7.75" customWidth="1"/>
    <col min="3326" max="3326" width="16.125" customWidth="1"/>
    <col min="3327" max="3327" width="16" customWidth="1"/>
    <col min="3328" max="3328" width="14.25" customWidth="1"/>
    <col min="3329" max="3329" width="15.5" customWidth="1"/>
    <col min="3330" max="3330" width="16" customWidth="1"/>
    <col min="3331" max="3332" width="15.25" customWidth="1"/>
    <col min="3333" max="3341" width="0" hidden="1" customWidth="1"/>
    <col min="3568" max="3568" width="6" customWidth="1"/>
    <col min="3569" max="3569" width="10" customWidth="1"/>
    <col min="3570" max="3570" width="17.375" customWidth="1"/>
    <col min="3571" max="3571" width="6.375" customWidth="1"/>
    <col min="3572" max="3572" width="6.5" customWidth="1"/>
    <col min="3573" max="3573" width="6.25" customWidth="1"/>
    <col min="3574" max="3575" width="17.625" customWidth="1"/>
    <col min="3576" max="3576" width="17.375" customWidth="1"/>
    <col min="3577" max="3578" width="16.125" customWidth="1"/>
    <col min="3579" max="3579" width="13.5" customWidth="1"/>
    <col min="3580" max="3580" width="15.125" customWidth="1"/>
    <col min="3581" max="3581" width="7.75" customWidth="1"/>
    <col min="3582" max="3582" width="16.125" customWidth="1"/>
    <col min="3583" max="3583" width="16" customWidth="1"/>
    <col min="3584" max="3584" width="14.25" customWidth="1"/>
    <col min="3585" max="3585" width="15.5" customWidth="1"/>
    <col min="3586" max="3586" width="16" customWidth="1"/>
    <col min="3587" max="3588" width="15.25" customWidth="1"/>
    <col min="3589" max="3597" width="0" hidden="1" customWidth="1"/>
    <col min="3824" max="3824" width="6" customWidth="1"/>
    <col min="3825" max="3825" width="10" customWidth="1"/>
    <col min="3826" max="3826" width="17.375" customWidth="1"/>
    <col min="3827" max="3827" width="6.375" customWidth="1"/>
    <col min="3828" max="3828" width="6.5" customWidth="1"/>
    <col min="3829" max="3829" width="6.25" customWidth="1"/>
    <col min="3830" max="3831" width="17.625" customWidth="1"/>
    <col min="3832" max="3832" width="17.375" customWidth="1"/>
    <col min="3833" max="3834" width="16.125" customWidth="1"/>
    <col min="3835" max="3835" width="13.5" customWidth="1"/>
    <col min="3836" max="3836" width="15.125" customWidth="1"/>
    <col min="3837" max="3837" width="7.75" customWidth="1"/>
    <col min="3838" max="3838" width="16.125" customWidth="1"/>
    <col min="3839" max="3839" width="16" customWidth="1"/>
    <col min="3840" max="3840" width="14.25" customWidth="1"/>
    <col min="3841" max="3841" width="15.5" customWidth="1"/>
    <col min="3842" max="3842" width="16" customWidth="1"/>
    <col min="3843" max="3844" width="15.25" customWidth="1"/>
    <col min="3845" max="3853" width="0" hidden="1" customWidth="1"/>
    <col min="4080" max="4080" width="6" customWidth="1"/>
    <col min="4081" max="4081" width="10" customWidth="1"/>
    <col min="4082" max="4082" width="17.375" customWidth="1"/>
    <col min="4083" max="4083" width="6.375" customWidth="1"/>
    <col min="4084" max="4084" width="6.5" customWidth="1"/>
    <col min="4085" max="4085" width="6.25" customWidth="1"/>
    <col min="4086" max="4087" width="17.625" customWidth="1"/>
    <col min="4088" max="4088" width="17.375" customWidth="1"/>
    <col min="4089" max="4090" width="16.125" customWidth="1"/>
    <col min="4091" max="4091" width="13.5" customWidth="1"/>
    <col min="4092" max="4092" width="15.125" customWidth="1"/>
    <col min="4093" max="4093" width="7.75" customWidth="1"/>
    <col min="4094" max="4094" width="16.125" customWidth="1"/>
    <col min="4095" max="4095" width="16" customWidth="1"/>
    <col min="4096" max="4096" width="14.25" customWidth="1"/>
    <col min="4097" max="4097" width="15.5" customWidth="1"/>
    <col min="4098" max="4098" width="16" customWidth="1"/>
    <col min="4099" max="4100" width="15.25" customWidth="1"/>
    <col min="4101" max="4109" width="0" hidden="1" customWidth="1"/>
    <col min="4336" max="4336" width="6" customWidth="1"/>
    <col min="4337" max="4337" width="10" customWidth="1"/>
    <col min="4338" max="4338" width="17.375" customWidth="1"/>
    <col min="4339" max="4339" width="6.375" customWidth="1"/>
    <col min="4340" max="4340" width="6.5" customWidth="1"/>
    <col min="4341" max="4341" width="6.25" customWidth="1"/>
    <col min="4342" max="4343" width="17.625" customWidth="1"/>
    <col min="4344" max="4344" width="17.375" customWidth="1"/>
    <col min="4345" max="4346" width="16.125" customWidth="1"/>
    <col min="4347" max="4347" width="13.5" customWidth="1"/>
    <col min="4348" max="4348" width="15.125" customWidth="1"/>
    <col min="4349" max="4349" width="7.75" customWidth="1"/>
    <col min="4350" max="4350" width="16.125" customWidth="1"/>
    <col min="4351" max="4351" width="16" customWidth="1"/>
    <col min="4352" max="4352" width="14.25" customWidth="1"/>
    <col min="4353" max="4353" width="15.5" customWidth="1"/>
    <col min="4354" max="4354" width="16" customWidth="1"/>
    <col min="4355" max="4356" width="15.25" customWidth="1"/>
    <col min="4357" max="4365" width="0" hidden="1" customWidth="1"/>
    <col min="4592" max="4592" width="6" customWidth="1"/>
    <col min="4593" max="4593" width="10" customWidth="1"/>
    <col min="4594" max="4594" width="17.375" customWidth="1"/>
    <col min="4595" max="4595" width="6.375" customWidth="1"/>
    <col min="4596" max="4596" width="6.5" customWidth="1"/>
    <col min="4597" max="4597" width="6.25" customWidth="1"/>
    <col min="4598" max="4599" width="17.625" customWidth="1"/>
    <col min="4600" max="4600" width="17.375" customWidth="1"/>
    <col min="4601" max="4602" width="16.125" customWidth="1"/>
    <col min="4603" max="4603" width="13.5" customWidth="1"/>
    <col min="4604" max="4604" width="15.125" customWidth="1"/>
    <col min="4605" max="4605" width="7.75" customWidth="1"/>
    <col min="4606" max="4606" width="16.125" customWidth="1"/>
    <col min="4607" max="4607" width="16" customWidth="1"/>
    <col min="4608" max="4608" width="14.25" customWidth="1"/>
    <col min="4609" max="4609" width="15.5" customWidth="1"/>
    <col min="4610" max="4610" width="16" customWidth="1"/>
    <col min="4611" max="4612" width="15.25" customWidth="1"/>
    <col min="4613" max="4621" width="0" hidden="1" customWidth="1"/>
    <col min="4848" max="4848" width="6" customWidth="1"/>
    <col min="4849" max="4849" width="10" customWidth="1"/>
    <col min="4850" max="4850" width="17.375" customWidth="1"/>
    <col min="4851" max="4851" width="6.375" customWidth="1"/>
    <col min="4852" max="4852" width="6.5" customWidth="1"/>
    <col min="4853" max="4853" width="6.25" customWidth="1"/>
    <col min="4854" max="4855" width="17.625" customWidth="1"/>
    <col min="4856" max="4856" width="17.375" customWidth="1"/>
    <col min="4857" max="4858" width="16.125" customWidth="1"/>
    <col min="4859" max="4859" width="13.5" customWidth="1"/>
    <col min="4860" max="4860" width="15.125" customWidth="1"/>
    <col min="4861" max="4861" width="7.75" customWidth="1"/>
    <col min="4862" max="4862" width="16.125" customWidth="1"/>
    <col min="4863" max="4863" width="16" customWidth="1"/>
    <col min="4864" max="4864" width="14.25" customWidth="1"/>
    <col min="4865" max="4865" width="15.5" customWidth="1"/>
    <col min="4866" max="4866" width="16" customWidth="1"/>
    <col min="4867" max="4868" width="15.25" customWidth="1"/>
    <col min="4869" max="4877" width="0" hidden="1" customWidth="1"/>
    <col min="5104" max="5104" width="6" customWidth="1"/>
    <col min="5105" max="5105" width="10" customWidth="1"/>
    <col min="5106" max="5106" width="17.375" customWidth="1"/>
    <col min="5107" max="5107" width="6.375" customWidth="1"/>
    <col min="5108" max="5108" width="6.5" customWidth="1"/>
    <col min="5109" max="5109" width="6.25" customWidth="1"/>
    <col min="5110" max="5111" width="17.625" customWidth="1"/>
    <col min="5112" max="5112" width="17.375" customWidth="1"/>
    <col min="5113" max="5114" width="16.125" customWidth="1"/>
    <col min="5115" max="5115" width="13.5" customWidth="1"/>
    <col min="5116" max="5116" width="15.125" customWidth="1"/>
    <col min="5117" max="5117" width="7.75" customWidth="1"/>
    <col min="5118" max="5118" width="16.125" customWidth="1"/>
    <col min="5119" max="5119" width="16" customWidth="1"/>
    <col min="5120" max="5120" width="14.25" customWidth="1"/>
    <col min="5121" max="5121" width="15.5" customWidth="1"/>
    <col min="5122" max="5122" width="16" customWidth="1"/>
    <col min="5123" max="5124" width="15.25" customWidth="1"/>
    <col min="5125" max="5133" width="0" hidden="1" customWidth="1"/>
    <col min="5360" max="5360" width="6" customWidth="1"/>
    <col min="5361" max="5361" width="10" customWidth="1"/>
    <col min="5362" max="5362" width="17.375" customWidth="1"/>
    <col min="5363" max="5363" width="6.375" customWidth="1"/>
    <col min="5364" max="5364" width="6.5" customWidth="1"/>
    <col min="5365" max="5365" width="6.25" customWidth="1"/>
    <col min="5366" max="5367" width="17.625" customWidth="1"/>
    <col min="5368" max="5368" width="17.375" customWidth="1"/>
    <col min="5369" max="5370" width="16.125" customWidth="1"/>
    <col min="5371" max="5371" width="13.5" customWidth="1"/>
    <col min="5372" max="5372" width="15.125" customWidth="1"/>
    <col min="5373" max="5373" width="7.75" customWidth="1"/>
    <col min="5374" max="5374" width="16.125" customWidth="1"/>
    <col min="5375" max="5375" width="16" customWidth="1"/>
    <col min="5376" max="5376" width="14.25" customWidth="1"/>
    <col min="5377" max="5377" width="15.5" customWidth="1"/>
    <col min="5378" max="5378" width="16" customWidth="1"/>
    <col min="5379" max="5380" width="15.25" customWidth="1"/>
    <col min="5381" max="5389" width="0" hidden="1" customWidth="1"/>
    <col min="5616" max="5616" width="6" customWidth="1"/>
    <col min="5617" max="5617" width="10" customWidth="1"/>
    <col min="5618" max="5618" width="17.375" customWidth="1"/>
    <col min="5619" max="5619" width="6.375" customWidth="1"/>
    <col min="5620" max="5620" width="6.5" customWidth="1"/>
    <col min="5621" max="5621" width="6.25" customWidth="1"/>
    <col min="5622" max="5623" width="17.625" customWidth="1"/>
    <col min="5624" max="5624" width="17.375" customWidth="1"/>
    <col min="5625" max="5626" width="16.125" customWidth="1"/>
    <col min="5627" max="5627" width="13.5" customWidth="1"/>
    <col min="5628" max="5628" width="15.125" customWidth="1"/>
    <col min="5629" max="5629" width="7.75" customWidth="1"/>
    <col min="5630" max="5630" width="16.125" customWidth="1"/>
    <col min="5631" max="5631" width="16" customWidth="1"/>
    <col min="5632" max="5632" width="14.25" customWidth="1"/>
    <col min="5633" max="5633" width="15.5" customWidth="1"/>
    <col min="5634" max="5634" width="16" customWidth="1"/>
    <col min="5635" max="5636" width="15.25" customWidth="1"/>
    <col min="5637" max="5645" width="0" hidden="1" customWidth="1"/>
    <col min="5872" max="5872" width="6" customWidth="1"/>
    <col min="5873" max="5873" width="10" customWidth="1"/>
    <col min="5874" max="5874" width="17.375" customWidth="1"/>
    <col min="5875" max="5875" width="6.375" customWidth="1"/>
    <col min="5876" max="5876" width="6.5" customWidth="1"/>
    <col min="5877" max="5877" width="6.25" customWidth="1"/>
    <col min="5878" max="5879" width="17.625" customWidth="1"/>
    <col min="5880" max="5880" width="17.375" customWidth="1"/>
    <col min="5881" max="5882" width="16.125" customWidth="1"/>
    <col min="5883" max="5883" width="13.5" customWidth="1"/>
    <col min="5884" max="5884" width="15.125" customWidth="1"/>
    <col min="5885" max="5885" width="7.75" customWidth="1"/>
    <col min="5886" max="5886" width="16.125" customWidth="1"/>
    <col min="5887" max="5887" width="16" customWidth="1"/>
    <col min="5888" max="5888" width="14.25" customWidth="1"/>
    <col min="5889" max="5889" width="15.5" customWidth="1"/>
    <col min="5890" max="5890" width="16" customWidth="1"/>
    <col min="5891" max="5892" width="15.25" customWidth="1"/>
    <col min="5893" max="5901" width="0" hidden="1" customWidth="1"/>
    <col min="6128" max="6128" width="6" customWidth="1"/>
    <col min="6129" max="6129" width="10" customWidth="1"/>
    <col min="6130" max="6130" width="17.375" customWidth="1"/>
    <col min="6131" max="6131" width="6.375" customWidth="1"/>
    <col min="6132" max="6132" width="6.5" customWidth="1"/>
    <col min="6133" max="6133" width="6.25" customWidth="1"/>
    <col min="6134" max="6135" width="17.625" customWidth="1"/>
    <col min="6136" max="6136" width="17.375" customWidth="1"/>
    <col min="6137" max="6138" width="16.125" customWidth="1"/>
    <col min="6139" max="6139" width="13.5" customWidth="1"/>
    <col min="6140" max="6140" width="15.125" customWidth="1"/>
    <col min="6141" max="6141" width="7.75" customWidth="1"/>
    <col min="6142" max="6142" width="16.125" customWidth="1"/>
    <col min="6143" max="6143" width="16" customWidth="1"/>
    <col min="6144" max="6144" width="14.25" customWidth="1"/>
    <col min="6145" max="6145" width="15.5" customWidth="1"/>
    <col min="6146" max="6146" width="16" customWidth="1"/>
    <col min="6147" max="6148" width="15.25" customWidth="1"/>
    <col min="6149" max="6157" width="0" hidden="1" customWidth="1"/>
    <col min="6384" max="6384" width="6" customWidth="1"/>
    <col min="6385" max="6385" width="10" customWidth="1"/>
    <col min="6386" max="6386" width="17.375" customWidth="1"/>
    <col min="6387" max="6387" width="6.375" customWidth="1"/>
    <col min="6388" max="6388" width="6.5" customWidth="1"/>
    <col min="6389" max="6389" width="6.25" customWidth="1"/>
    <col min="6390" max="6391" width="17.625" customWidth="1"/>
    <col min="6392" max="6392" width="17.375" customWidth="1"/>
    <col min="6393" max="6394" width="16.125" customWidth="1"/>
    <col min="6395" max="6395" width="13.5" customWidth="1"/>
    <col min="6396" max="6396" width="15.125" customWidth="1"/>
    <col min="6397" max="6397" width="7.75" customWidth="1"/>
    <col min="6398" max="6398" width="16.125" customWidth="1"/>
    <col min="6399" max="6399" width="16" customWidth="1"/>
    <col min="6400" max="6400" width="14.25" customWidth="1"/>
    <col min="6401" max="6401" width="15.5" customWidth="1"/>
    <col min="6402" max="6402" width="16" customWidth="1"/>
    <col min="6403" max="6404" width="15.25" customWidth="1"/>
    <col min="6405" max="6413" width="0" hidden="1" customWidth="1"/>
    <col min="6640" max="6640" width="6" customWidth="1"/>
    <col min="6641" max="6641" width="10" customWidth="1"/>
    <col min="6642" max="6642" width="17.375" customWidth="1"/>
    <col min="6643" max="6643" width="6.375" customWidth="1"/>
    <col min="6644" max="6644" width="6.5" customWidth="1"/>
    <col min="6645" max="6645" width="6.25" customWidth="1"/>
    <col min="6646" max="6647" width="17.625" customWidth="1"/>
    <col min="6648" max="6648" width="17.375" customWidth="1"/>
    <col min="6649" max="6650" width="16.125" customWidth="1"/>
    <col min="6651" max="6651" width="13.5" customWidth="1"/>
    <col min="6652" max="6652" width="15.125" customWidth="1"/>
    <col min="6653" max="6653" width="7.75" customWidth="1"/>
    <col min="6654" max="6654" width="16.125" customWidth="1"/>
    <col min="6655" max="6655" width="16" customWidth="1"/>
    <col min="6656" max="6656" width="14.25" customWidth="1"/>
    <col min="6657" max="6657" width="15.5" customWidth="1"/>
    <col min="6658" max="6658" width="16" customWidth="1"/>
    <col min="6659" max="6660" width="15.25" customWidth="1"/>
    <col min="6661" max="6669" width="0" hidden="1" customWidth="1"/>
    <col min="6896" max="6896" width="6" customWidth="1"/>
    <col min="6897" max="6897" width="10" customWidth="1"/>
    <col min="6898" max="6898" width="17.375" customWidth="1"/>
    <col min="6899" max="6899" width="6.375" customWidth="1"/>
    <col min="6900" max="6900" width="6.5" customWidth="1"/>
    <col min="6901" max="6901" width="6.25" customWidth="1"/>
    <col min="6902" max="6903" width="17.625" customWidth="1"/>
    <col min="6904" max="6904" width="17.375" customWidth="1"/>
    <col min="6905" max="6906" width="16.125" customWidth="1"/>
    <col min="6907" max="6907" width="13.5" customWidth="1"/>
    <col min="6908" max="6908" width="15.125" customWidth="1"/>
    <col min="6909" max="6909" width="7.75" customWidth="1"/>
    <col min="6910" max="6910" width="16.125" customWidth="1"/>
    <col min="6911" max="6911" width="16" customWidth="1"/>
    <col min="6912" max="6912" width="14.25" customWidth="1"/>
    <col min="6913" max="6913" width="15.5" customWidth="1"/>
    <col min="6914" max="6914" width="16" customWidth="1"/>
    <col min="6915" max="6916" width="15.25" customWidth="1"/>
    <col min="6917" max="6925" width="0" hidden="1" customWidth="1"/>
    <col min="7152" max="7152" width="6" customWidth="1"/>
    <col min="7153" max="7153" width="10" customWidth="1"/>
    <col min="7154" max="7154" width="17.375" customWidth="1"/>
    <col min="7155" max="7155" width="6.375" customWidth="1"/>
    <col min="7156" max="7156" width="6.5" customWidth="1"/>
    <col min="7157" max="7157" width="6.25" customWidth="1"/>
    <col min="7158" max="7159" width="17.625" customWidth="1"/>
    <col min="7160" max="7160" width="17.375" customWidth="1"/>
    <col min="7161" max="7162" width="16.125" customWidth="1"/>
    <col min="7163" max="7163" width="13.5" customWidth="1"/>
    <col min="7164" max="7164" width="15.125" customWidth="1"/>
    <col min="7165" max="7165" width="7.75" customWidth="1"/>
    <col min="7166" max="7166" width="16.125" customWidth="1"/>
    <col min="7167" max="7167" width="16" customWidth="1"/>
    <col min="7168" max="7168" width="14.25" customWidth="1"/>
    <col min="7169" max="7169" width="15.5" customWidth="1"/>
    <col min="7170" max="7170" width="16" customWidth="1"/>
    <col min="7171" max="7172" width="15.25" customWidth="1"/>
    <col min="7173" max="7181" width="0" hidden="1" customWidth="1"/>
    <col min="7408" max="7408" width="6" customWidth="1"/>
    <col min="7409" max="7409" width="10" customWidth="1"/>
    <col min="7410" max="7410" width="17.375" customWidth="1"/>
    <col min="7411" max="7411" width="6.375" customWidth="1"/>
    <col min="7412" max="7412" width="6.5" customWidth="1"/>
    <col min="7413" max="7413" width="6.25" customWidth="1"/>
    <col min="7414" max="7415" width="17.625" customWidth="1"/>
    <col min="7416" max="7416" width="17.375" customWidth="1"/>
    <col min="7417" max="7418" width="16.125" customWidth="1"/>
    <col min="7419" max="7419" width="13.5" customWidth="1"/>
    <col min="7420" max="7420" width="15.125" customWidth="1"/>
    <col min="7421" max="7421" width="7.75" customWidth="1"/>
    <col min="7422" max="7422" width="16.125" customWidth="1"/>
    <col min="7423" max="7423" width="16" customWidth="1"/>
    <col min="7424" max="7424" width="14.25" customWidth="1"/>
    <col min="7425" max="7425" width="15.5" customWidth="1"/>
    <col min="7426" max="7426" width="16" customWidth="1"/>
    <col min="7427" max="7428" width="15.25" customWidth="1"/>
    <col min="7429" max="7437" width="0" hidden="1" customWidth="1"/>
    <col min="7664" max="7664" width="6" customWidth="1"/>
    <col min="7665" max="7665" width="10" customWidth="1"/>
    <col min="7666" max="7666" width="17.375" customWidth="1"/>
    <col min="7667" max="7667" width="6.375" customWidth="1"/>
    <col min="7668" max="7668" width="6.5" customWidth="1"/>
    <col min="7669" max="7669" width="6.25" customWidth="1"/>
    <col min="7670" max="7671" width="17.625" customWidth="1"/>
    <col min="7672" max="7672" width="17.375" customWidth="1"/>
    <col min="7673" max="7674" width="16.125" customWidth="1"/>
    <col min="7675" max="7675" width="13.5" customWidth="1"/>
    <col min="7676" max="7676" width="15.125" customWidth="1"/>
    <col min="7677" max="7677" width="7.75" customWidth="1"/>
    <col min="7678" max="7678" width="16.125" customWidth="1"/>
    <col min="7679" max="7679" width="16" customWidth="1"/>
    <col min="7680" max="7680" width="14.25" customWidth="1"/>
    <col min="7681" max="7681" width="15.5" customWidth="1"/>
    <col min="7682" max="7682" width="16" customWidth="1"/>
    <col min="7683" max="7684" width="15.25" customWidth="1"/>
    <col min="7685" max="7693" width="0" hidden="1" customWidth="1"/>
    <col min="7920" max="7920" width="6" customWidth="1"/>
    <col min="7921" max="7921" width="10" customWidth="1"/>
    <col min="7922" max="7922" width="17.375" customWidth="1"/>
    <col min="7923" max="7923" width="6.375" customWidth="1"/>
    <col min="7924" max="7924" width="6.5" customWidth="1"/>
    <col min="7925" max="7925" width="6.25" customWidth="1"/>
    <col min="7926" max="7927" width="17.625" customWidth="1"/>
    <col min="7928" max="7928" width="17.375" customWidth="1"/>
    <col min="7929" max="7930" width="16.125" customWidth="1"/>
    <col min="7931" max="7931" width="13.5" customWidth="1"/>
    <col min="7932" max="7932" width="15.125" customWidth="1"/>
    <col min="7933" max="7933" width="7.75" customWidth="1"/>
    <col min="7934" max="7934" width="16.125" customWidth="1"/>
    <col min="7935" max="7935" width="16" customWidth="1"/>
    <col min="7936" max="7936" width="14.25" customWidth="1"/>
    <col min="7937" max="7937" width="15.5" customWidth="1"/>
    <col min="7938" max="7938" width="16" customWidth="1"/>
    <col min="7939" max="7940" width="15.25" customWidth="1"/>
    <col min="7941" max="7949" width="0" hidden="1" customWidth="1"/>
    <col min="8176" max="8176" width="6" customWidth="1"/>
    <col min="8177" max="8177" width="10" customWidth="1"/>
    <col min="8178" max="8178" width="17.375" customWidth="1"/>
    <col min="8179" max="8179" width="6.375" customWidth="1"/>
    <col min="8180" max="8180" width="6.5" customWidth="1"/>
    <col min="8181" max="8181" width="6.25" customWidth="1"/>
    <col min="8182" max="8183" width="17.625" customWidth="1"/>
    <col min="8184" max="8184" width="17.375" customWidth="1"/>
    <col min="8185" max="8186" width="16.125" customWidth="1"/>
    <col min="8187" max="8187" width="13.5" customWidth="1"/>
    <col min="8188" max="8188" width="15.125" customWidth="1"/>
    <col min="8189" max="8189" width="7.75" customWidth="1"/>
    <col min="8190" max="8190" width="16.125" customWidth="1"/>
    <col min="8191" max="8191" width="16" customWidth="1"/>
    <col min="8192" max="8192" width="14.25" customWidth="1"/>
    <col min="8193" max="8193" width="15.5" customWidth="1"/>
    <col min="8194" max="8194" width="16" customWidth="1"/>
    <col min="8195" max="8196" width="15.25" customWidth="1"/>
    <col min="8197" max="8205" width="0" hidden="1" customWidth="1"/>
    <col min="8432" max="8432" width="6" customWidth="1"/>
    <col min="8433" max="8433" width="10" customWidth="1"/>
    <col min="8434" max="8434" width="17.375" customWidth="1"/>
    <col min="8435" max="8435" width="6.375" customWidth="1"/>
    <col min="8436" max="8436" width="6.5" customWidth="1"/>
    <col min="8437" max="8437" width="6.25" customWidth="1"/>
    <col min="8438" max="8439" width="17.625" customWidth="1"/>
    <col min="8440" max="8440" width="17.375" customWidth="1"/>
    <col min="8441" max="8442" width="16.125" customWidth="1"/>
    <col min="8443" max="8443" width="13.5" customWidth="1"/>
    <col min="8444" max="8444" width="15.125" customWidth="1"/>
    <col min="8445" max="8445" width="7.75" customWidth="1"/>
    <col min="8446" max="8446" width="16.125" customWidth="1"/>
    <col min="8447" max="8447" width="16" customWidth="1"/>
    <col min="8448" max="8448" width="14.25" customWidth="1"/>
    <col min="8449" max="8449" width="15.5" customWidth="1"/>
    <col min="8450" max="8450" width="16" customWidth="1"/>
    <col min="8451" max="8452" width="15.25" customWidth="1"/>
    <col min="8453" max="8461" width="0" hidden="1" customWidth="1"/>
    <col min="8688" max="8688" width="6" customWidth="1"/>
    <col min="8689" max="8689" width="10" customWidth="1"/>
    <col min="8690" max="8690" width="17.375" customWidth="1"/>
    <col min="8691" max="8691" width="6.375" customWidth="1"/>
    <col min="8692" max="8692" width="6.5" customWidth="1"/>
    <col min="8693" max="8693" width="6.25" customWidth="1"/>
    <col min="8694" max="8695" width="17.625" customWidth="1"/>
    <col min="8696" max="8696" width="17.375" customWidth="1"/>
    <col min="8697" max="8698" width="16.125" customWidth="1"/>
    <col min="8699" max="8699" width="13.5" customWidth="1"/>
    <col min="8700" max="8700" width="15.125" customWidth="1"/>
    <col min="8701" max="8701" width="7.75" customWidth="1"/>
    <col min="8702" max="8702" width="16.125" customWidth="1"/>
    <col min="8703" max="8703" width="16" customWidth="1"/>
    <col min="8704" max="8704" width="14.25" customWidth="1"/>
    <col min="8705" max="8705" width="15.5" customWidth="1"/>
    <col min="8706" max="8706" width="16" customWidth="1"/>
    <col min="8707" max="8708" width="15.25" customWidth="1"/>
    <col min="8709" max="8717" width="0" hidden="1" customWidth="1"/>
    <col min="8944" max="8944" width="6" customWidth="1"/>
    <col min="8945" max="8945" width="10" customWidth="1"/>
    <col min="8946" max="8946" width="17.375" customWidth="1"/>
    <col min="8947" max="8947" width="6.375" customWidth="1"/>
    <col min="8948" max="8948" width="6.5" customWidth="1"/>
    <col min="8949" max="8949" width="6.25" customWidth="1"/>
    <col min="8950" max="8951" width="17.625" customWidth="1"/>
    <col min="8952" max="8952" width="17.375" customWidth="1"/>
    <col min="8953" max="8954" width="16.125" customWidth="1"/>
    <col min="8955" max="8955" width="13.5" customWidth="1"/>
    <col min="8956" max="8956" width="15.125" customWidth="1"/>
    <col min="8957" max="8957" width="7.75" customWidth="1"/>
    <col min="8958" max="8958" width="16.125" customWidth="1"/>
    <col min="8959" max="8959" width="16" customWidth="1"/>
    <col min="8960" max="8960" width="14.25" customWidth="1"/>
    <col min="8961" max="8961" width="15.5" customWidth="1"/>
    <col min="8962" max="8962" width="16" customWidth="1"/>
    <col min="8963" max="8964" width="15.25" customWidth="1"/>
    <col min="8965" max="8973" width="0" hidden="1" customWidth="1"/>
    <col min="9200" max="9200" width="6" customWidth="1"/>
    <col min="9201" max="9201" width="10" customWidth="1"/>
    <col min="9202" max="9202" width="17.375" customWidth="1"/>
    <col min="9203" max="9203" width="6.375" customWidth="1"/>
    <col min="9204" max="9204" width="6.5" customWidth="1"/>
    <col min="9205" max="9205" width="6.25" customWidth="1"/>
    <col min="9206" max="9207" width="17.625" customWidth="1"/>
    <col min="9208" max="9208" width="17.375" customWidth="1"/>
    <col min="9209" max="9210" width="16.125" customWidth="1"/>
    <col min="9211" max="9211" width="13.5" customWidth="1"/>
    <col min="9212" max="9212" width="15.125" customWidth="1"/>
    <col min="9213" max="9213" width="7.75" customWidth="1"/>
    <col min="9214" max="9214" width="16.125" customWidth="1"/>
    <col min="9215" max="9215" width="16" customWidth="1"/>
    <col min="9216" max="9216" width="14.25" customWidth="1"/>
    <col min="9217" max="9217" width="15.5" customWidth="1"/>
    <col min="9218" max="9218" width="16" customWidth="1"/>
    <col min="9219" max="9220" width="15.25" customWidth="1"/>
    <col min="9221" max="9229" width="0" hidden="1" customWidth="1"/>
    <col min="9456" max="9456" width="6" customWidth="1"/>
    <col min="9457" max="9457" width="10" customWidth="1"/>
    <col min="9458" max="9458" width="17.375" customWidth="1"/>
    <col min="9459" max="9459" width="6.375" customWidth="1"/>
    <col min="9460" max="9460" width="6.5" customWidth="1"/>
    <col min="9461" max="9461" width="6.25" customWidth="1"/>
    <col min="9462" max="9463" width="17.625" customWidth="1"/>
    <col min="9464" max="9464" width="17.375" customWidth="1"/>
    <col min="9465" max="9466" width="16.125" customWidth="1"/>
    <col min="9467" max="9467" width="13.5" customWidth="1"/>
    <col min="9468" max="9468" width="15.125" customWidth="1"/>
    <col min="9469" max="9469" width="7.75" customWidth="1"/>
    <col min="9470" max="9470" width="16.125" customWidth="1"/>
    <col min="9471" max="9471" width="16" customWidth="1"/>
    <col min="9472" max="9472" width="14.25" customWidth="1"/>
    <col min="9473" max="9473" width="15.5" customWidth="1"/>
    <col min="9474" max="9474" width="16" customWidth="1"/>
    <col min="9475" max="9476" width="15.25" customWidth="1"/>
    <col min="9477" max="9485" width="0" hidden="1" customWidth="1"/>
    <col min="9712" max="9712" width="6" customWidth="1"/>
    <col min="9713" max="9713" width="10" customWidth="1"/>
    <col min="9714" max="9714" width="17.375" customWidth="1"/>
    <col min="9715" max="9715" width="6.375" customWidth="1"/>
    <col min="9716" max="9716" width="6.5" customWidth="1"/>
    <col min="9717" max="9717" width="6.25" customWidth="1"/>
    <col min="9718" max="9719" width="17.625" customWidth="1"/>
    <col min="9720" max="9720" width="17.375" customWidth="1"/>
    <col min="9721" max="9722" width="16.125" customWidth="1"/>
    <col min="9723" max="9723" width="13.5" customWidth="1"/>
    <col min="9724" max="9724" width="15.125" customWidth="1"/>
    <col min="9725" max="9725" width="7.75" customWidth="1"/>
    <col min="9726" max="9726" width="16.125" customWidth="1"/>
    <col min="9727" max="9727" width="16" customWidth="1"/>
    <col min="9728" max="9728" width="14.25" customWidth="1"/>
    <col min="9729" max="9729" width="15.5" customWidth="1"/>
    <col min="9730" max="9730" width="16" customWidth="1"/>
    <col min="9731" max="9732" width="15.25" customWidth="1"/>
    <col min="9733" max="9741" width="0" hidden="1" customWidth="1"/>
    <col min="9968" max="9968" width="6" customWidth="1"/>
    <col min="9969" max="9969" width="10" customWidth="1"/>
    <col min="9970" max="9970" width="17.375" customWidth="1"/>
    <col min="9971" max="9971" width="6.375" customWidth="1"/>
    <col min="9972" max="9972" width="6.5" customWidth="1"/>
    <col min="9973" max="9973" width="6.25" customWidth="1"/>
    <col min="9974" max="9975" width="17.625" customWidth="1"/>
    <col min="9976" max="9976" width="17.375" customWidth="1"/>
    <col min="9977" max="9978" width="16.125" customWidth="1"/>
    <col min="9979" max="9979" width="13.5" customWidth="1"/>
    <col min="9980" max="9980" width="15.125" customWidth="1"/>
    <col min="9981" max="9981" width="7.75" customWidth="1"/>
    <col min="9982" max="9982" width="16.125" customWidth="1"/>
    <col min="9983" max="9983" width="16" customWidth="1"/>
    <col min="9984" max="9984" width="14.25" customWidth="1"/>
    <col min="9985" max="9985" width="15.5" customWidth="1"/>
    <col min="9986" max="9986" width="16" customWidth="1"/>
    <col min="9987" max="9988" width="15.25" customWidth="1"/>
    <col min="9989" max="9997" width="0" hidden="1" customWidth="1"/>
    <col min="10224" max="10224" width="6" customWidth="1"/>
    <col min="10225" max="10225" width="10" customWidth="1"/>
    <col min="10226" max="10226" width="17.375" customWidth="1"/>
    <col min="10227" max="10227" width="6.375" customWidth="1"/>
    <col min="10228" max="10228" width="6.5" customWidth="1"/>
    <col min="10229" max="10229" width="6.25" customWidth="1"/>
    <col min="10230" max="10231" width="17.625" customWidth="1"/>
    <col min="10232" max="10232" width="17.375" customWidth="1"/>
    <col min="10233" max="10234" width="16.125" customWidth="1"/>
    <col min="10235" max="10235" width="13.5" customWidth="1"/>
    <col min="10236" max="10236" width="15.125" customWidth="1"/>
    <col min="10237" max="10237" width="7.75" customWidth="1"/>
    <col min="10238" max="10238" width="16.125" customWidth="1"/>
    <col min="10239" max="10239" width="16" customWidth="1"/>
    <col min="10240" max="10240" width="14.25" customWidth="1"/>
    <col min="10241" max="10241" width="15.5" customWidth="1"/>
    <col min="10242" max="10242" width="16" customWidth="1"/>
    <col min="10243" max="10244" width="15.25" customWidth="1"/>
    <col min="10245" max="10253" width="0" hidden="1" customWidth="1"/>
    <col min="10480" max="10480" width="6" customWidth="1"/>
    <col min="10481" max="10481" width="10" customWidth="1"/>
    <col min="10482" max="10482" width="17.375" customWidth="1"/>
    <col min="10483" max="10483" width="6.375" customWidth="1"/>
    <col min="10484" max="10484" width="6.5" customWidth="1"/>
    <col min="10485" max="10485" width="6.25" customWidth="1"/>
    <col min="10486" max="10487" width="17.625" customWidth="1"/>
    <col min="10488" max="10488" width="17.375" customWidth="1"/>
    <col min="10489" max="10490" width="16.125" customWidth="1"/>
    <col min="10491" max="10491" width="13.5" customWidth="1"/>
    <col min="10492" max="10492" width="15.125" customWidth="1"/>
    <col min="10493" max="10493" width="7.75" customWidth="1"/>
    <col min="10494" max="10494" width="16.125" customWidth="1"/>
    <col min="10495" max="10495" width="16" customWidth="1"/>
    <col min="10496" max="10496" width="14.25" customWidth="1"/>
    <col min="10497" max="10497" width="15.5" customWidth="1"/>
    <col min="10498" max="10498" width="16" customWidth="1"/>
    <col min="10499" max="10500" width="15.25" customWidth="1"/>
    <col min="10501" max="10509" width="0" hidden="1" customWidth="1"/>
    <col min="10736" max="10736" width="6" customWidth="1"/>
    <col min="10737" max="10737" width="10" customWidth="1"/>
    <col min="10738" max="10738" width="17.375" customWidth="1"/>
    <col min="10739" max="10739" width="6.375" customWidth="1"/>
    <col min="10740" max="10740" width="6.5" customWidth="1"/>
    <col min="10741" max="10741" width="6.25" customWidth="1"/>
    <col min="10742" max="10743" width="17.625" customWidth="1"/>
    <col min="10744" max="10744" width="17.375" customWidth="1"/>
    <col min="10745" max="10746" width="16.125" customWidth="1"/>
    <col min="10747" max="10747" width="13.5" customWidth="1"/>
    <col min="10748" max="10748" width="15.125" customWidth="1"/>
    <col min="10749" max="10749" width="7.75" customWidth="1"/>
    <col min="10750" max="10750" width="16.125" customWidth="1"/>
    <col min="10751" max="10751" width="16" customWidth="1"/>
    <col min="10752" max="10752" width="14.25" customWidth="1"/>
    <col min="10753" max="10753" width="15.5" customWidth="1"/>
    <col min="10754" max="10754" width="16" customWidth="1"/>
    <col min="10755" max="10756" width="15.25" customWidth="1"/>
    <col min="10757" max="10765" width="0" hidden="1" customWidth="1"/>
    <col min="10992" max="10992" width="6" customWidth="1"/>
    <col min="10993" max="10993" width="10" customWidth="1"/>
    <col min="10994" max="10994" width="17.375" customWidth="1"/>
    <col min="10995" max="10995" width="6.375" customWidth="1"/>
    <col min="10996" max="10996" width="6.5" customWidth="1"/>
    <col min="10997" max="10997" width="6.25" customWidth="1"/>
    <col min="10998" max="10999" width="17.625" customWidth="1"/>
    <col min="11000" max="11000" width="17.375" customWidth="1"/>
    <col min="11001" max="11002" width="16.125" customWidth="1"/>
    <col min="11003" max="11003" width="13.5" customWidth="1"/>
    <col min="11004" max="11004" width="15.125" customWidth="1"/>
    <col min="11005" max="11005" width="7.75" customWidth="1"/>
    <col min="11006" max="11006" width="16.125" customWidth="1"/>
    <col min="11007" max="11007" width="16" customWidth="1"/>
    <col min="11008" max="11008" width="14.25" customWidth="1"/>
    <col min="11009" max="11009" width="15.5" customWidth="1"/>
    <col min="11010" max="11010" width="16" customWidth="1"/>
    <col min="11011" max="11012" width="15.25" customWidth="1"/>
    <col min="11013" max="11021" width="0" hidden="1" customWidth="1"/>
    <col min="11248" max="11248" width="6" customWidth="1"/>
    <col min="11249" max="11249" width="10" customWidth="1"/>
    <col min="11250" max="11250" width="17.375" customWidth="1"/>
    <col min="11251" max="11251" width="6.375" customWidth="1"/>
    <col min="11252" max="11252" width="6.5" customWidth="1"/>
    <col min="11253" max="11253" width="6.25" customWidth="1"/>
    <col min="11254" max="11255" width="17.625" customWidth="1"/>
    <col min="11256" max="11256" width="17.375" customWidth="1"/>
    <col min="11257" max="11258" width="16.125" customWidth="1"/>
    <col min="11259" max="11259" width="13.5" customWidth="1"/>
    <col min="11260" max="11260" width="15.125" customWidth="1"/>
    <col min="11261" max="11261" width="7.75" customWidth="1"/>
    <col min="11262" max="11262" width="16.125" customWidth="1"/>
    <col min="11263" max="11263" width="16" customWidth="1"/>
    <col min="11264" max="11264" width="14.25" customWidth="1"/>
    <col min="11265" max="11265" width="15.5" customWidth="1"/>
    <col min="11266" max="11266" width="16" customWidth="1"/>
    <col min="11267" max="11268" width="15.25" customWidth="1"/>
    <col min="11269" max="11277" width="0" hidden="1" customWidth="1"/>
    <col min="11504" max="11504" width="6" customWidth="1"/>
    <col min="11505" max="11505" width="10" customWidth="1"/>
    <col min="11506" max="11506" width="17.375" customWidth="1"/>
    <col min="11507" max="11507" width="6.375" customWidth="1"/>
    <col min="11508" max="11508" width="6.5" customWidth="1"/>
    <col min="11509" max="11509" width="6.25" customWidth="1"/>
    <col min="11510" max="11511" width="17.625" customWidth="1"/>
    <col min="11512" max="11512" width="17.375" customWidth="1"/>
    <col min="11513" max="11514" width="16.125" customWidth="1"/>
    <col min="11515" max="11515" width="13.5" customWidth="1"/>
    <col min="11516" max="11516" width="15.125" customWidth="1"/>
    <col min="11517" max="11517" width="7.75" customWidth="1"/>
    <col min="11518" max="11518" width="16.125" customWidth="1"/>
    <col min="11519" max="11519" width="16" customWidth="1"/>
    <col min="11520" max="11520" width="14.25" customWidth="1"/>
    <col min="11521" max="11521" width="15.5" customWidth="1"/>
    <col min="11522" max="11522" width="16" customWidth="1"/>
    <col min="11523" max="11524" width="15.25" customWidth="1"/>
    <col min="11525" max="11533" width="0" hidden="1" customWidth="1"/>
    <col min="11760" max="11760" width="6" customWidth="1"/>
    <col min="11761" max="11761" width="10" customWidth="1"/>
    <col min="11762" max="11762" width="17.375" customWidth="1"/>
    <col min="11763" max="11763" width="6.375" customWidth="1"/>
    <col min="11764" max="11764" width="6.5" customWidth="1"/>
    <col min="11765" max="11765" width="6.25" customWidth="1"/>
    <col min="11766" max="11767" width="17.625" customWidth="1"/>
    <col min="11768" max="11768" width="17.375" customWidth="1"/>
    <col min="11769" max="11770" width="16.125" customWidth="1"/>
    <col min="11771" max="11771" width="13.5" customWidth="1"/>
    <col min="11772" max="11772" width="15.125" customWidth="1"/>
    <col min="11773" max="11773" width="7.75" customWidth="1"/>
    <col min="11774" max="11774" width="16.125" customWidth="1"/>
    <col min="11775" max="11775" width="16" customWidth="1"/>
    <col min="11776" max="11776" width="14.25" customWidth="1"/>
    <col min="11777" max="11777" width="15.5" customWidth="1"/>
    <col min="11778" max="11778" width="16" customWidth="1"/>
    <col min="11779" max="11780" width="15.25" customWidth="1"/>
    <col min="11781" max="11789" width="0" hidden="1" customWidth="1"/>
    <col min="12016" max="12016" width="6" customWidth="1"/>
    <col min="12017" max="12017" width="10" customWidth="1"/>
    <col min="12018" max="12018" width="17.375" customWidth="1"/>
    <col min="12019" max="12019" width="6.375" customWidth="1"/>
    <col min="12020" max="12020" width="6.5" customWidth="1"/>
    <col min="12021" max="12021" width="6.25" customWidth="1"/>
    <col min="12022" max="12023" width="17.625" customWidth="1"/>
    <col min="12024" max="12024" width="17.375" customWidth="1"/>
    <col min="12025" max="12026" width="16.125" customWidth="1"/>
    <col min="12027" max="12027" width="13.5" customWidth="1"/>
    <col min="12028" max="12028" width="15.125" customWidth="1"/>
    <col min="12029" max="12029" width="7.75" customWidth="1"/>
    <col min="12030" max="12030" width="16.125" customWidth="1"/>
    <col min="12031" max="12031" width="16" customWidth="1"/>
    <col min="12032" max="12032" width="14.25" customWidth="1"/>
    <col min="12033" max="12033" width="15.5" customWidth="1"/>
    <col min="12034" max="12034" width="16" customWidth="1"/>
    <col min="12035" max="12036" width="15.25" customWidth="1"/>
    <col min="12037" max="12045" width="0" hidden="1" customWidth="1"/>
    <col min="12272" max="12272" width="6" customWidth="1"/>
    <col min="12273" max="12273" width="10" customWidth="1"/>
    <col min="12274" max="12274" width="17.375" customWidth="1"/>
    <col min="12275" max="12275" width="6.375" customWidth="1"/>
    <col min="12276" max="12276" width="6.5" customWidth="1"/>
    <col min="12277" max="12277" width="6.25" customWidth="1"/>
    <col min="12278" max="12279" width="17.625" customWidth="1"/>
    <col min="12280" max="12280" width="17.375" customWidth="1"/>
    <col min="12281" max="12282" width="16.125" customWidth="1"/>
    <col min="12283" max="12283" width="13.5" customWidth="1"/>
    <col min="12284" max="12284" width="15.125" customWidth="1"/>
    <col min="12285" max="12285" width="7.75" customWidth="1"/>
    <col min="12286" max="12286" width="16.125" customWidth="1"/>
    <col min="12287" max="12287" width="16" customWidth="1"/>
    <col min="12288" max="12288" width="14.25" customWidth="1"/>
    <col min="12289" max="12289" width="15.5" customWidth="1"/>
    <col min="12290" max="12290" width="16" customWidth="1"/>
    <col min="12291" max="12292" width="15.25" customWidth="1"/>
    <col min="12293" max="12301" width="0" hidden="1" customWidth="1"/>
    <col min="12528" max="12528" width="6" customWidth="1"/>
    <col min="12529" max="12529" width="10" customWidth="1"/>
    <col min="12530" max="12530" width="17.375" customWidth="1"/>
    <col min="12531" max="12531" width="6.375" customWidth="1"/>
    <col min="12532" max="12532" width="6.5" customWidth="1"/>
    <col min="12533" max="12533" width="6.25" customWidth="1"/>
    <col min="12534" max="12535" width="17.625" customWidth="1"/>
    <col min="12536" max="12536" width="17.375" customWidth="1"/>
    <col min="12537" max="12538" width="16.125" customWidth="1"/>
    <col min="12539" max="12539" width="13.5" customWidth="1"/>
    <col min="12540" max="12540" width="15.125" customWidth="1"/>
    <col min="12541" max="12541" width="7.75" customWidth="1"/>
    <col min="12542" max="12542" width="16.125" customWidth="1"/>
    <col min="12543" max="12543" width="16" customWidth="1"/>
    <col min="12544" max="12544" width="14.25" customWidth="1"/>
    <col min="12545" max="12545" width="15.5" customWidth="1"/>
    <col min="12546" max="12546" width="16" customWidth="1"/>
    <col min="12547" max="12548" width="15.25" customWidth="1"/>
    <col min="12549" max="12557" width="0" hidden="1" customWidth="1"/>
    <col min="12784" max="12784" width="6" customWidth="1"/>
    <col min="12785" max="12785" width="10" customWidth="1"/>
    <col min="12786" max="12786" width="17.375" customWidth="1"/>
    <col min="12787" max="12787" width="6.375" customWidth="1"/>
    <col min="12788" max="12788" width="6.5" customWidth="1"/>
    <col min="12789" max="12789" width="6.25" customWidth="1"/>
    <col min="12790" max="12791" width="17.625" customWidth="1"/>
    <col min="12792" max="12792" width="17.375" customWidth="1"/>
    <col min="12793" max="12794" width="16.125" customWidth="1"/>
    <col min="12795" max="12795" width="13.5" customWidth="1"/>
    <col min="12796" max="12796" width="15.125" customWidth="1"/>
    <col min="12797" max="12797" width="7.75" customWidth="1"/>
    <col min="12798" max="12798" width="16.125" customWidth="1"/>
    <col min="12799" max="12799" width="16" customWidth="1"/>
    <col min="12800" max="12800" width="14.25" customWidth="1"/>
    <col min="12801" max="12801" width="15.5" customWidth="1"/>
    <col min="12802" max="12802" width="16" customWidth="1"/>
    <col min="12803" max="12804" width="15.25" customWidth="1"/>
    <col min="12805" max="12813" width="0" hidden="1" customWidth="1"/>
    <col min="13040" max="13040" width="6" customWidth="1"/>
    <col min="13041" max="13041" width="10" customWidth="1"/>
    <col min="13042" max="13042" width="17.375" customWidth="1"/>
    <col min="13043" max="13043" width="6.375" customWidth="1"/>
    <col min="13044" max="13044" width="6.5" customWidth="1"/>
    <col min="13045" max="13045" width="6.25" customWidth="1"/>
    <col min="13046" max="13047" width="17.625" customWidth="1"/>
    <col min="13048" max="13048" width="17.375" customWidth="1"/>
    <col min="13049" max="13050" width="16.125" customWidth="1"/>
    <col min="13051" max="13051" width="13.5" customWidth="1"/>
    <col min="13052" max="13052" width="15.125" customWidth="1"/>
    <col min="13053" max="13053" width="7.75" customWidth="1"/>
    <col min="13054" max="13054" width="16.125" customWidth="1"/>
    <col min="13055" max="13055" width="16" customWidth="1"/>
    <col min="13056" max="13056" width="14.25" customWidth="1"/>
    <col min="13057" max="13057" width="15.5" customWidth="1"/>
    <col min="13058" max="13058" width="16" customWidth="1"/>
    <col min="13059" max="13060" width="15.25" customWidth="1"/>
    <col min="13061" max="13069" width="0" hidden="1" customWidth="1"/>
    <col min="13296" max="13296" width="6" customWidth="1"/>
    <col min="13297" max="13297" width="10" customWidth="1"/>
    <col min="13298" max="13298" width="17.375" customWidth="1"/>
    <col min="13299" max="13299" width="6.375" customWidth="1"/>
    <col min="13300" max="13300" width="6.5" customWidth="1"/>
    <col min="13301" max="13301" width="6.25" customWidth="1"/>
    <col min="13302" max="13303" width="17.625" customWidth="1"/>
    <col min="13304" max="13304" width="17.375" customWidth="1"/>
    <col min="13305" max="13306" width="16.125" customWidth="1"/>
    <col min="13307" max="13307" width="13.5" customWidth="1"/>
    <col min="13308" max="13308" width="15.125" customWidth="1"/>
    <col min="13309" max="13309" width="7.75" customWidth="1"/>
    <col min="13310" max="13310" width="16.125" customWidth="1"/>
    <col min="13311" max="13311" width="16" customWidth="1"/>
    <col min="13312" max="13312" width="14.25" customWidth="1"/>
    <col min="13313" max="13313" width="15.5" customWidth="1"/>
    <col min="13314" max="13314" width="16" customWidth="1"/>
    <col min="13315" max="13316" width="15.25" customWidth="1"/>
    <col min="13317" max="13325" width="0" hidden="1" customWidth="1"/>
    <col min="13552" max="13552" width="6" customWidth="1"/>
    <col min="13553" max="13553" width="10" customWidth="1"/>
    <col min="13554" max="13554" width="17.375" customWidth="1"/>
    <col min="13555" max="13555" width="6.375" customWidth="1"/>
    <col min="13556" max="13556" width="6.5" customWidth="1"/>
    <col min="13557" max="13557" width="6.25" customWidth="1"/>
    <col min="13558" max="13559" width="17.625" customWidth="1"/>
    <col min="13560" max="13560" width="17.375" customWidth="1"/>
    <col min="13561" max="13562" width="16.125" customWidth="1"/>
    <col min="13563" max="13563" width="13.5" customWidth="1"/>
    <col min="13564" max="13564" width="15.125" customWidth="1"/>
    <col min="13565" max="13565" width="7.75" customWidth="1"/>
    <col min="13566" max="13566" width="16.125" customWidth="1"/>
    <col min="13567" max="13567" width="16" customWidth="1"/>
    <col min="13568" max="13568" width="14.25" customWidth="1"/>
    <col min="13569" max="13569" width="15.5" customWidth="1"/>
    <col min="13570" max="13570" width="16" customWidth="1"/>
    <col min="13571" max="13572" width="15.25" customWidth="1"/>
    <col min="13573" max="13581" width="0" hidden="1" customWidth="1"/>
    <col min="13808" max="13808" width="6" customWidth="1"/>
    <col min="13809" max="13809" width="10" customWidth="1"/>
    <col min="13810" max="13810" width="17.375" customWidth="1"/>
    <col min="13811" max="13811" width="6.375" customWidth="1"/>
    <col min="13812" max="13812" width="6.5" customWidth="1"/>
    <col min="13813" max="13813" width="6.25" customWidth="1"/>
    <col min="13814" max="13815" width="17.625" customWidth="1"/>
    <col min="13816" max="13816" width="17.375" customWidth="1"/>
    <col min="13817" max="13818" width="16.125" customWidth="1"/>
    <col min="13819" max="13819" width="13.5" customWidth="1"/>
    <col min="13820" max="13820" width="15.125" customWidth="1"/>
    <col min="13821" max="13821" width="7.75" customWidth="1"/>
    <col min="13822" max="13822" width="16.125" customWidth="1"/>
    <col min="13823" max="13823" width="16" customWidth="1"/>
    <col min="13824" max="13824" width="14.25" customWidth="1"/>
    <col min="13825" max="13825" width="15.5" customWidth="1"/>
    <col min="13826" max="13826" width="16" customWidth="1"/>
    <col min="13827" max="13828" width="15.25" customWidth="1"/>
    <col min="13829" max="13837" width="0" hidden="1" customWidth="1"/>
    <col min="14064" max="14064" width="6" customWidth="1"/>
    <col min="14065" max="14065" width="10" customWidth="1"/>
    <col min="14066" max="14066" width="17.375" customWidth="1"/>
    <col min="14067" max="14067" width="6.375" customWidth="1"/>
    <col min="14068" max="14068" width="6.5" customWidth="1"/>
    <col min="14069" max="14069" width="6.25" customWidth="1"/>
    <col min="14070" max="14071" width="17.625" customWidth="1"/>
    <col min="14072" max="14072" width="17.375" customWidth="1"/>
    <col min="14073" max="14074" width="16.125" customWidth="1"/>
    <col min="14075" max="14075" width="13.5" customWidth="1"/>
    <col min="14076" max="14076" width="15.125" customWidth="1"/>
    <col min="14077" max="14077" width="7.75" customWidth="1"/>
    <col min="14078" max="14078" width="16.125" customWidth="1"/>
    <col min="14079" max="14079" width="16" customWidth="1"/>
    <col min="14080" max="14080" width="14.25" customWidth="1"/>
    <col min="14081" max="14081" width="15.5" customWidth="1"/>
    <col min="14082" max="14082" width="16" customWidth="1"/>
    <col min="14083" max="14084" width="15.25" customWidth="1"/>
    <col min="14085" max="14093" width="0" hidden="1" customWidth="1"/>
    <col min="14320" max="14320" width="6" customWidth="1"/>
    <col min="14321" max="14321" width="10" customWidth="1"/>
    <col min="14322" max="14322" width="17.375" customWidth="1"/>
    <col min="14323" max="14323" width="6.375" customWidth="1"/>
    <col min="14324" max="14324" width="6.5" customWidth="1"/>
    <col min="14325" max="14325" width="6.25" customWidth="1"/>
    <col min="14326" max="14327" width="17.625" customWidth="1"/>
    <col min="14328" max="14328" width="17.375" customWidth="1"/>
    <col min="14329" max="14330" width="16.125" customWidth="1"/>
    <col min="14331" max="14331" width="13.5" customWidth="1"/>
    <col min="14332" max="14332" width="15.125" customWidth="1"/>
    <col min="14333" max="14333" width="7.75" customWidth="1"/>
    <col min="14334" max="14334" width="16.125" customWidth="1"/>
    <col min="14335" max="14335" width="16" customWidth="1"/>
    <col min="14336" max="14336" width="14.25" customWidth="1"/>
    <col min="14337" max="14337" width="15.5" customWidth="1"/>
    <col min="14338" max="14338" width="16" customWidth="1"/>
    <col min="14339" max="14340" width="15.25" customWidth="1"/>
    <col min="14341" max="14349" width="0" hidden="1" customWidth="1"/>
    <col min="14576" max="14576" width="6" customWidth="1"/>
    <col min="14577" max="14577" width="10" customWidth="1"/>
    <col min="14578" max="14578" width="17.375" customWidth="1"/>
    <col min="14579" max="14579" width="6.375" customWidth="1"/>
    <col min="14580" max="14580" width="6.5" customWidth="1"/>
    <col min="14581" max="14581" width="6.25" customWidth="1"/>
    <col min="14582" max="14583" width="17.625" customWidth="1"/>
    <col min="14584" max="14584" width="17.375" customWidth="1"/>
    <col min="14585" max="14586" width="16.125" customWidth="1"/>
    <col min="14587" max="14587" width="13.5" customWidth="1"/>
    <col min="14588" max="14588" width="15.125" customWidth="1"/>
    <col min="14589" max="14589" width="7.75" customWidth="1"/>
    <col min="14590" max="14590" width="16.125" customWidth="1"/>
    <col min="14591" max="14591" width="16" customWidth="1"/>
    <col min="14592" max="14592" width="14.25" customWidth="1"/>
    <col min="14593" max="14593" width="15.5" customWidth="1"/>
    <col min="14594" max="14594" width="16" customWidth="1"/>
    <col min="14595" max="14596" width="15.25" customWidth="1"/>
    <col min="14597" max="14605" width="0" hidden="1" customWidth="1"/>
    <col min="14832" max="14832" width="6" customWidth="1"/>
    <col min="14833" max="14833" width="10" customWidth="1"/>
    <col min="14834" max="14834" width="17.375" customWidth="1"/>
    <col min="14835" max="14835" width="6.375" customWidth="1"/>
    <col min="14836" max="14836" width="6.5" customWidth="1"/>
    <col min="14837" max="14837" width="6.25" customWidth="1"/>
    <col min="14838" max="14839" width="17.625" customWidth="1"/>
    <col min="14840" max="14840" width="17.375" customWidth="1"/>
    <col min="14841" max="14842" width="16.125" customWidth="1"/>
    <col min="14843" max="14843" width="13.5" customWidth="1"/>
    <col min="14844" max="14844" width="15.125" customWidth="1"/>
    <col min="14845" max="14845" width="7.75" customWidth="1"/>
    <col min="14846" max="14846" width="16.125" customWidth="1"/>
    <col min="14847" max="14847" width="16" customWidth="1"/>
    <col min="14848" max="14848" width="14.25" customWidth="1"/>
    <col min="14849" max="14849" width="15.5" customWidth="1"/>
    <col min="14850" max="14850" width="16" customWidth="1"/>
    <col min="14851" max="14852" width="15.25" customWidth="1"/>
    <col min="14853" max="14861" width="0" hidden="1" customWidth="1"/>
    <col min="15088" max="15088" width="6" customWidth="1"/>
    <col min="15089" max="15089" width="10" customWidth="1"/>
    <col min="15090" max="15090" width="17.375" customWidth="1"/>
    <col min="15091" max="15091" width="6.375" customWidth="1"/>
    <col min="15092" max="15092" width="6.5" customWidth="1"/>
    <col min="15093" max="15093" width="6.25" customWidth="1"/>
    <col min="15094" max="15095" width="17.625" customWidth="1"/>
    <col min="15096" max="15096" width="17.375" customWidth="1"/>
    <col min="15097" max="15098" width="16.125" customWidth="1"/>
    <col min="15099" max="15099" width="13.5" customWidth="1"/>
    <col min="15100" max="15100" width="15.125" customWidth="1"/>
    <col min="15101" max="15101" width="7.75" customWidth="1"/>
    <col min="15102" max="15102" width="16.125" customWidth="1"/>
    <col min="15103" max="15103" width="16" customWidth="1"/>
    <col min="15104" max="15104" width="14.25" customWidth="1"/>
    <col min="15105" max="15105" width="15.5" customWidth="1"/>
    <col min="15106" max="15106" width="16" customWidth="1"/>
    <col min="15107" max="15108" width="15.25" customWidth="1"/>
    <col min="15109" max="15117" width="0" hidden="1" customWidth="1"/>
    <col min="15344" max="15344" width="6" customWidth="1"/>
    <col min="15345" max="15345" width="10" customWidth="1"/>
    <col min="15346" max="15346" width="17.375" customWidth="1"/>
    <col min="15347" max="15347" width="6.375" customWidth="1"/>
    <col min="15348" max="15348" width="6.5" customWidth="1"/>
    <col min="15349" max="15349" width="6.25" customWidth="1"/>
    <col min="15350" max="15351" width="17.625" customWidth="1"/>
    <col min="15352" max="15352" width="17.375" customWidth="1"/>
    <col min="15353" max="15354" width="16.125" customWidth="1"/>
    <col min="15355" max="15355" width="13.5" customWidth="1"/>
    <col min="15356" max="15356" width="15.125" customWidth="1"/>
    <col min="15357" max="15357" width="7.75" customWidth="1"/>
    <col min="15358" max="15358" width="16.125" customWidth="1"/>
    <col min="15359" max="15359" width="16" customWidth="1"/>
    <col min="15360" max="15360" width="14.25" customWidth="1"/>
    <col min="15361" max="15361" width="15.5" customWidth="1"/>
    <col min="15362" max="15362" width="16" customWidth="1"/>
    <col min="15363" max="15364" width="15.25" customWidth="1"/>
    <col min="15365" max="15373" width="0" hidden="1" customWidth="1"/>
    <col min="15600" max="15600" width="6" customWidth="1"/>
    <col min="15601" max="15601" width="10" customWidth="1"/>
    <col min="15602" max="15602" width="17.375" customWidth="1"/>
    <col min="15603" max="15603" width="6.375" customWidth="1"/>
    <col min="15604" max="15604" width="6.5" customWidth="1"/>
    <col min="15605" max="15605" width="6.25" customWidth="1"/>
    <col min="15606" max="15607" width="17.625" customWidth="1"/>
    <col min="15608" max="15608" width="17.375" customWidth="1"/>
    <col min="15609" max="15610" width="16.125" customWidth="1"/>
    <col min="15611" max="15611" width="13.5" customWidth="1"/>
    <col min="15612" max="15612" width="15.125" customWidth="1"/>
    <col min="15613" max="15613" width="7.75" customWidth="1"/>
    <col min="15614" max="15614" width="16.125" customWidth="1"/>
    <col min="15615" max="15615" width="16" customWidth="1"/>
    <col min="15616" max="15616" width="14.25" customWidth="1"/>
    <col min="15617" max="15617" width="15.5" customWidth="1"/>
    <col min="15618" max="15618" width="16" customWidth="1"/>
    <col min="15619" max="15620" width="15.25" customWidth="1"/>
    <col min="15621" max="15629" width="0" hidden="1" customWidth="1"/>
    <col min="15856" max="15856" width="6" customWidth="1"/>
    <col min="15857" max="15857" width="10" customWidth="1"/>
    <col min="15858" max="15858" width="17.375" customWidth="1"/>
    <col min="15859" max="15859" width="6.375" customWidth="1"/>
    <col min="15860" max="15860" width="6.5" customWidth="1"/>
    <col min="15861" max="15861" width="6.25" customWidth="1"/>
    <col min="15862" max="15863" width="17.625" customWidth="1"/>
    <col min="15864" max="15864" width="17.375" customWidth="1"/>
    <col min="15865" max="15866" width="16.125" customWidth="1"/>
    <col min="15867" max="15867" width="13.5" customWidth="1"/>
    <col min="15868" max="15868" width="15.125" customWidth="1"/>
    <col min="15869" max="15869" width="7.75" customWidth="1"/>
    <col min="15870" max="15870" width="16.125" customWidth="1"/>
    <col min="15871" max="15871" width="16" customWidth="1"/>
    <col min="15872" max="15872" width="14.25" customWidth="1"/>
    <col min="15873" max="15873" width="15.5" customWidth="1"/>
    <col min="15874" max="15874" width="16" customWidth="1"/>
    <col min="15875" max="15876" width="15.25" customWidth="1"/>
    <col min="15877" max="15885" width="0" hidden="1" customWidth="1"/>
    <col min="16112" max="16112" width="6" customWidth="1"/>
    <col min="16113" max="16113" width="10" customWidth="1"/>
    <col min="16114" max="16114" width="17.375" customWidth="1"/>
    <col min="16115" max="16115" width="6.375" customWidth="1"/>
    <col min="16116" max="16116" width="6.5" customWidth="1"/>
    <col min="16117" max="16117" width="6.25" customWidth="1"/>
    <col min="16118" max="16119" width="17.625" customWidth="1"/>
    <col min="16120" max="16120" width="17.375" customWidth="1"/>
    <col min="16121" max="16122" width="16.125" customWidth="1"/>
    <col min="16123" max="16123" width="13.5" customWidth="1"/>
    <col min="16124" max="16124" width="15.125" customWidth="1"/>
    <col min="16125" max="16125" width="7.75" customWidth="1"/>
    <col min="16126" max="16126" width="16.125" customWidth="1"/>
    <col min="16127" max="16127" width="16" customWidth="1"/>
    <col min="16128" max="16128" width="14.25" customWidth="1"/>
    <col min="16129" max="16129" width="15.5" customWidth="1"/>
    <col min="16130" max="16130" width="16" customWidth="1"/>
    <col min="16131" max="16132" width="15.25" customWidth="1"/>
    <col min="16133" max="16141" width="0" hidden="1" customWidth="1"/>
  </cols>
  <sheetData>
    <row r="1" spans="1:13" ht="35.1" customHeight="1" x14ac:dyDescent="0.3">
      <c r="A1" s="236" t="s">
        <v>234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</row>
    <row r="2" spans="1:13" ht="24.75" customHeight="1" x14ac:dyDescent="0.15">
      <c r="A2" s="256" t="s">
        <v>157</v>
      </c>
      <c r="B2" s="256"/>
      <c r="C2" s="113"/>
      <c r="E2" s="95"/>
      <c r="F2" s="95"/>
      <c r="G2" s="95"/>
      <c r="H2" s="96"/>
      <c r="I2" s="96"/>
      <c r="M2" s="7" t="s">
        <v>124</v>
      </c>
    </row>
    <row r="3" spans="1:13" ht="30" customHeight="1" thickBot="1" x14ac:dyDescent="0.35">
      <c r="A3" s="102" t="s">
        <v>78</v>
      </c>
      <c r="B3" s="102" t="s">
        <v>74</v>
      </c>
      <c r="C3" s="102" t="s">
        <v>73</v>
      </c>
      <c r="D3" s="102" t="s">
        <v>72</v>
      </c>
      <c r="E3" s="101" t="s">
        <v>64</v>
      </c>
      <c r="F3" s="109" t="s">
        <v>159</v>
      </c>
      <c r="G3" s="102" t="s">
        <v>164</v>
      </c>
      <c r="H3" s="102" t="s">
        <v>160</v>
      </c>
      <c r="I3" s="102" t="s">
        <v>145</v>
      </c>
      <c r="J3" s="103" t="s">
        <v>154</v>
      </c>
      <c r="K3" s="103" t="s">
        <v>71</v>
      </c>
      <c r="L3" s="104" t="s">
        <v>56</v>
      </c>
      <c r="M3" s="103" t="s">
        <v>149</v>
      </c>
    </row>
    <row r="4" spans="1:13" ht="30" customHeight="1" thickTop="1" x14ac:dyDescent="0.3">
      <c r="A4" s="255" t="s">
        <v>67</v>
      </c>
      <c r="B4" s="255"/>
      <c r="C4" s="255"/>
      <c r="D4" s="255"/>
      <c r="E4" s="105">
        <f>SUM(E5:E16)</f>
        <v>32579400</v>
      </c>
      <c r="F4" s="105">
        <f>SUM(F5:F16)</f>
        <v>390952800</v>
      </c>
      <c r="G4" s="105">
        <f>SUM(G5:G16)</f>
        <v>39095280</v>
      </c>
      <c r="H4" s="130">
        <f>SUM(H5:H16)</f>
        <v>7680000</v>
      </c>
      <c r="I4" s="105">
        <f>SUM(I6:I16)</f>
        <v>61550250</v>
      </c>
      <c r="J4" s="105">
        <f>SUM(J5:J16)</f>
        <v>108325530</v>
      </c>
      <c r="K4" s="105">
        <f>SUM(K5:K16)</f>
        <v>499278330</v>
      </c>
      <c r="L4" s="106">
        <f>SUM(L5:L16)</f>
        <v>49927780</v>
      </c>
      <c r="M4" s="105">
        <f>SUM(M5:M16)</f>
        <v>449350550</v>
      </c>
    </row>
    <row r="5" spans="1:13" ht="30" customHeight="1" x14ac:dyDescent="0.3">
      <c r="A5" s="13">
        <v>1</v>
      </c>
      <c r="B5" s="13" t="s">
        <v>168</v>
      </c>
      <c r="C5" s="13" t="s">
        <v>320</v>
      </c>
      <c r="D5" s="14">
        <v>22</v>
      </c>
      <c r="E5" s="15">
        <v>4449700</v>
      </c>
      <c r="F5" s="15">
        <f t="shared" ref="F5:F16" si="0">E5*12</f>
        <v>53396400</v>
      </c>
      <c r="G5" s="15">
        <f t="shared" ref="G5:G16" si="1">E5*120%</f>
        <v>5339640</v>
      </c>
      <c r="H5" s="15">
        <f>80000*12</f>
        <v>960000</v>
      </c>
      <c r="J5" s="100">
        <f t="shared" ref="J5:J16" si="2">SUM(G5:I5)</f>
        <v>6299640</v>
      </c>
      <c r="K5" s="100">
        <f t="shared" ref="K5:K16" si="3">F5+J5</f>
        <v>59696040</v>
      </c>
      <c r="L5" s="100">
        <f t="shared" ref="L5:L16" si="4">ROUNDDOWN(K5*10%,-1)</f>
        <v>5969600</v>
      </c>
      <c r="M5" s="100">
        <f t="shared" ref="M5:M16" si="5">K5-L5</f>
        <v>53726440</v>
      </c>
    </row>
    <row r="6" spans="1:13" ht="30" customHeight="1" x14ac:dyDescent="0.3">
      <c r="A6" s="13">
        <v>2</v>
      </c>
      <c r="B6" s="19" t="s">
        <v>135</v>
      </c>
      <c r="C6" s="19" t="s">
        <v>321</v>
      </c>
      <c r="D6" s="14">
        <v>11</v>
      </c>
      <c r="E6" s="15">
        <v>2968200</v>
      </c>
      <c r="F6" s="15">
        <f t="shared" si="0"/>
        <v>35618400</v>
      </c>
      <c r="G6" s="15">
        <f t="shared" si="1"/>
        <v>3561840</v>
      </c>
      <c r="H6" s="15">
        <f>120000*12</f>
        <v>1440000</v>
      </c>
      <c r="I6" s="15">
        <f t="shared" ref="I6:I7" si="6">ROUNDDOWN(F6*1/209*1.5*8,-1)</f>
        <v>2045070</v>
      </c>
      <c r="J6" s="100">
        <f t="shared" si="2"/>
        <v>7046910</v>
      </c>
      <c r="K6" s="100">
        <f t="shared" si="3"/>
        <v>42665310</v>
      </c>
      <c r="L6" s="100">
        <f t="shared" si="4"/>
        <v>4266530</v>
      </c>
      <c r="M6" s="100">
        <f t="shared" si="5"/>
        <v>38398780</v>
      </c>
    </row>
    <row r="7" spans="1:13" ht="30" customHeight="1" x14ac:dyDescent="0.3">
      <c r="A7" s="13">
        <v>3</v>
      </c>
      <c r="B7" s="19" t="s">
        <v>235</v>
      </c>
      <c r="C7" s="19" t="s">
        <v>322</v>
      </c>
      <c r="D7" s="14">
        <v>18</v>
      </c>
      <c r="E7" s="15">
        <v>2905600</v>
      </c>
      <c r="F7" s="15">
        <f t="shared" si="0"/>
        <v>34867200</v>
      </c>
      <c r="G7" s="15">
        <f t="shared" si="1"/>
        <v>3486720</v>
      </c>
      <c r="H7" s="15">
        <f>40000*12</f>
        <v>480000</v>
      </c>
      <c r="I7" s="15">
        <f t="shared" si="6"/>
        <v>2001940</v>
      </c>
      <c r="J7" s="100">
        <f t="shared" si="2"/>
        <v>5968660</v>
      </c>
      <c r="K7" s="100">
        <f t="shared" si="3"/>
        <v>40835860</v>
      </c>
      <c r="L7" s="100">
        <f t="shared" si="4"/>
        <v>4083580</v>
      </c>
      <c r="M7" s="100">
        <f t="shared" si="5"/>
        <v>36752280</v>
      </c>
    </row>
    <row r="8" spans="1:13" ht="30" customHeight="1" x14ac:dyDescent="0.3">
      <c r="A8" s="13">
        <v>4</v>
      </c>
      <c r="B8" s="13" t="s">
        <v>238</v>
      </c>
      <c r="C8" s="13" t="s">
        <v>320</v>
      </c>
      <c r="D8" s="14">
        <v>20</v>
      </c>
      <c r="E8" s="15">
        <v>3607000</v>
      </c>
      <c r="F8" s="15">
        <f t="shared" si="0"/>
        <v>43284000</v>
      </c>
      <c r="G8" s="15">
        <f t="shared" si="1"/>
        <v>4328400</v>
      </c>
      <c r="H8" s="15"/>
      <c r="I8" s="15">
        <f>ROUNDDOWN(F8*1/209*1.5*30,-1)</f>
        <v>9319520</v>
      </c>
      <c r="J8" s="100">
        <f t="shared" si="2"/>
        <v>13647920</v>
      </c>
      <c r="K8" s="100">
        <f t="shared" si="3"/>
        <v>56931920</v>
      </c>
      <c r="L8" s="100">
        <f t="shared" si="4"/>
        <v>5693190</v>
      </c>
      <c r="M8" s="100">
        <f t="shared" si="5"/>
        <v>51238730</v>
      </c>
    </row>
    <row r="9" spans="1:13" ht="30" customHeight="1" x14ac:dyDescent="0.3">
      <c r="A9" s="13">
        <v>5</v>
      </c>
      <c r="B9" s="13" t="s">
        <v>238</v>
      </c>
      <c r="C9" s="19" t="s">
        <v>323</v>
      </c>
      <c r="D9" s="14">
        <v>17</v>
      </c>
      <c r="E9" s="15">
        <v>3010200</v>
      </c>
      <c r="F9" s="15">
        <f t="shared" si="0"/>
        <v>36122400</v>
      </c>
      <c r="G9" s="15">
        <f t="shared" si="1"/>
        <v>3612240</v>
      </c>
      <c r="H9" s="15">
        <f>80000*12</f>
        <v>960000</v>
      </c>
      <c r="I9" s="15">
        <f>ROUNDDOWN(F9*1/209*1.5*30,-1)</f>
        <v>7777550</v>
      </c>
      <c r="J9" s="100">
        <f t="shared" si="2"/>
        <v>12349790</v>
      </c>
      <c r="K9" s="100">
        <f t="shared" si="3"/>
        <v>48472190</v>
      </c>
      <c r="L9" s="100">
        <f t="shared" si="4"/>
        <v>4847210</v>
      </c>
      <c r="M9" s="100">
        <f t="shared" si="5"/>
        <v>43624980</v>
      </c>
    </row>
    <row r="10" spans="1:13" ht="30" customHeight="1" x14ac:dyDescent="0.3">
      <c r="A10" s="13">
        <v>6</v>
      </c>
      <c r="B10" s="13" t="s">
        <v>238</v>
      </c>
      <c r="C10" s="19" t="s">
        <v>320</v>
      </c>
      <c r="D10" s="14">
        <v>10</v>
      </c>
      <c r="E10" s="15">
        <v>2400800</v>
      </c>
      <c r="F10" s="15">
        <f t="shared" si="0"/>
        <v>28809600</v>
      </c>
      <c r="G10" s="15">
        <f t="shared" si="1"/>
        <v>2880960</v>
      </c>
      <c r="H10" s="15">
        <v>480000</v>
      </c>
      <c r="I10" s="15">
        <f t="shared" ref="I10:I16" si="7">ROUNDDOWN(F10*1/209*1.5*30,-1)</f>
        <v>6203020</v>
      </c>
      <c r="J10" s="100">
        <f t="shared" si="2"/>
        <v>9563980</v>
      </c>
      <c r="K10" s="100">
        <f t="shared" si="3"/>
        <v>38373580</v>
      </c>
      <c r="L10" s="100">
        <f t="shared" si="4"/>
        <v>3837350</v>
      </c>
      <c r="M10" s="100">
        <f t="shared" si="5"/>
        <v>34536230</v>
      </c>
    </row>
    <row r="11" spans="1:13" ht="30" customHeight="1" x14ac:dyDescent="0.3">
      <c r="A11" s="13">
        <v>7</v>
      </c>
      <c r="B11" s="13" t="s">
        <v>238</v>
      </c>
      <c r="C11" s="19" t="s">
        <v>324</v>
      </c>
      <c r="D11" s="14">
        <v>12</v>
      </c>
      <c r="E11" s="15">
        <v>2544400</v>
      </c>
      <c r="F11" s="15">
        <f t="shared" si="0"/>
        <v>30532800</v>
      </c>
      <c r="G11" s="15">
        <f t="shared" si="1"/>
        <v>3053280</v>
      </c>
      <c r="H11" s="15"/>
      <c r="I11" s="15">
        <f t="shared" si="7"/>
        <v>6574040</v>
      </c>
      <c r="J11" s="100">
        <f t="shared" si="2"/>
        <v>9627320</v>
      </c>
      <c r="K11" s="100">
        <f t="shared" si="3"/>
        <v>40160120</v>
      </c>
      <c r="L11" s="100">
        <f t="shared" si="4"/>
        <v>4016010</v>
      </c>
      <c r="M11" s="100">
        <f t="shared" si="5"/>
        <v>36144110</v>
      </c>
    </row>
    <row r="12" spans="1:13" ht="30" customHeight="1" x14ac:dyDescent="0.3">
      <c r="A12" s="13">
        <v>8</v>
      </c>
      <c r="B12" s="13" t="s">
        <v>238</v>
      </c>
      <c r="C12" s="19" t="s">
        <v>325</v>
      </c>
      <c r="D12" s="14">
        <v>9</v>
      </c>
      <c r="E12" s="15">
        <v>2225300</v>
      </c>
      <c r="F12" s="15">
        <f t="shared" si="0"/>
        <v>26703600</v>
      </c>
      <c r="G12" s="15">
        <f t="shared" si="1"/>
        <v>2670360</v>
      </c>
      <c r="H12" s="15">
        <v>240000</v>
      </c>
      <c r="I12" s="15">
        <f t="shared" si="7"/>
        <v>5749570</v>
      </c>
      <c r="J12" s="100">
        <f t="shared" si="2"/>
        <v>8659930</v>
      </c>
      <c r="K12" s="100">
        <f t="shared" si="3"/>
        <v>35363530</v>
      </c>
      <c r="L12" s="100">
        <f t="shared" si="4"/>
        <v>3536350</v>
      </c>
      <c r="M12" s="100">
        <f t="shared" si="5"/>
        <v>31827180</v>
      </c>
    </row>
    <row r="13" spans="1:13" ht="30" customHeight="1" x14ac:dyDescent="0.3">
      <c r="A13" s="13">
        <v>9</v>
      </c>
      <c r="B13" s="13" t="s">
        <v>238</v>
      </c>
      <c r="C13" s="19" t="s">
        <v>326</v>
      </c>
      <c r="D13" s="14">
        <v>7</v>
      </c>
      <c r="E13" s="15">
        <v>2135100</v>
      </c>
      <c r="F13" s="15">
        <f t="shared" si="0"/>
        <v>25621200</v>
      </c>
      <c r="G13" s="15">
        <f t="shared" si="1"/>
        <v>2562120</v>
      </c>
      <c r="H13" s="15">
        <f>120000*12</f>
        <v>1440000</v>
      </c>
      <c r="I13" s="15">
        <f t="shared" si="7"/>
        <v>5516520</v>
      </c>
      <c r="J13" s="100">
        <f t="shared" si="2"/>
        <v>9518640</v>
      </c>
      <c r="K13" s="100">
        <f t="shared" si="3"/>
        <v>35139840</v>
      </c>
      <c r="L13" s="100">
        <f t="shared" si="4"/>
        <v>3513980</v>
      </c>
      <c r="M13" s="100">
        <f t="shared" si="5"/>
        <v>31625860</v>
      </c>
    </row>
    <row r="14" spans="1:13" ht="30" customHeight="1" x14ac:dyDescent="0.3">
      <c r="A14" s="13">
        <v>10</v>
      </c>
      <c r="B14" s="13" t="s">
        <v>238</v>
      </c>
      <c r="C14" s="19" t="s">
        <v>324</v>
      </c>
      <c r="D14" s="14">
        <v>8</v>
      </c>
      <c r="E14" s="15">
        <v>2225300</v>
      </c>
      <c r="F14" s="15">
        <f t="shared" si="0"/>
        <v>26703600</v>
      </c>
      <c r="G14" s="15">
        <f t="shared" si="1"/>
        <v>2670360</v>
      </c>
      <c r="H14" s="15">
        <v>720000</v>
      </c>
      <c r="I14" s="15">
        <f t="shared" si="7"/>
        <v>5749570</v>
      </c>
      <c r="J14" s="100">
        <f t="shared" si="2"/>
        <v>9139930</v>
      </c>
      <c r="K14" s="100">
        <f t="shared" si="3"/>
        <v>35843530</v>
      </c>
      <c r="L14" s="100">
        <f t="shared" si="4"/>
        <v>3584350</v>
      </c>
      <c r="M14" s="100">
        <f t="shared" si="5"/>
        <v>32259180</v>
      </c>
    </row>
    <row r="15" spans="1:13" ht="30" customHeight="1" x14ac:dyDescent="0.3">
      <c r="A15" s="13">
        <v>11</v>
      </c>
      <c r="B15" s="13" t="s">
        <v>238</v>
      </c>
      <c r="C15" s="19">
        <v>0</v>
      </c>
      <c r="D15" s="14">
        <v>10</v>
      </c>
      <c r="E15" s="15">
        <v>2400800</v>
      </c>
      <c r="F15" s="15">
        <f t="shared" si="0"/>
        <v>28809600</v>
      </c>
      <c r="G15" s="15">
        <f t="shared" si="1"/>
        <v>2880960</v>
      </c>
      <c r="H15" s="15">
        <f>120000*4</f>
        <v>480000</v>
      </c>
      <c r="I15" s="15">
        <f t="shared" si="7"/>
        <v>6203020</v>
      </c>
      <c r="J15" s="100">
        <f t="shared" si="2"/>
        <v>9563980</v>
      </c>
      <c r="K15" s="100">
        <f t="shared" si="3"/>
        <v>38373580</v>
      </c>
      <c r="L15" s="100">
        <f t="shared" si="4"/>
        <v>3837350</v>
      </c>
      <c r="M15" s="100">
        <f t="shared" si="5"/>
        <v>34536230</v>
      </c>
    </row>
    <row r="16" spans="1:13" ht="30" customHeight="1" x14ac:dyDescent="0.3">
      <c r="A16" s="13">
        <v>12</v>
      </c>
      <c r="B16" s="13" t="s">
        <v>241</v>
      </c>
      <c r="C16" s="19" t="s">
        <v>327</v>
      </c>
      <c r="D16" s="14">
        <v>2</v>
      </c>
      <c r="E16" s="15">
        <v>1707000</v>
      </c>
      <c r="F16" s="15">
        <f t="shared" si="0"/>
        <v>20484000</v>
      </c>
      <c r="G16" s="15">
        <f t="shared" si="1"/>
        <v>2048400</v>
      </c>
      <c r="H16" s="15">
        <f>40000*12</f>
        <v>480000</v>
      </c>
      <c r="I16" s="15">
        <f t="shared" si="7"/>
        <v>4410430</v>
      </c>
      <c r="J16" s="100">
        <f t="shared" si="2"/>
        <v>6938830</v>
      </c>
      <c r="K16" s="100">
        <f t="shared" si="3"/>
        <v>27422830</v>
      </c>
      <c r="L16" s="100">
        <f t="shared" si="4"/>
        <v>2742280</v>
      </c>
      <c r="M16" s="100">
        <f t="shared" si="5"/>
        <v>24680550</v>
      </c>
    </row>
    <row r="17" ht="19.5" customHeight="1" x14ac:dyDescent="0.3"/>
    <row r="18" ht="19.5" customHeight="1" x14ac:dyDescent="0.3"/>
    <row r="19" ht="19.5" customHeight="1" x14ac:dyDescent="0.3"/>
    <row r="20" ht="19.5" customHeight="1" x14ac:dyDescent="0.3"/>
    <row r="21" ht="19.5" customHeight="1" x14ac:dyDescent="0.3"/>
    <row r="22" ht="19.5" customHeight="1" x14ac:dyDescent="0.3"/>
  </sheetData>
  <mergeCells count="3">
    <mergeCell ref="A4:D4"/>
    <mergeCell ref="A2:B2"/>
    <mergeCell ref="A1:M1"/>
  </mergeCells>
  <phoneticPr fontId="20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5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XFD27"/>
  <sheetViews>
    <sheetView zoomScaleNormal="100" workbookViewId="0">
      <selection activeCell="D19" sqref="D19"/>
    </sheetView>
  </sheetViews>
  <sheetFormatPr defaultColWidth="8.875" defaultRowHeight="16.5" x14ac:dyDescent="0.3"/>
  <cols>
    <col min="1" max="1" width="19.75" style="31" bestFit="1" customWidth="1"/>
    <col min="2" max="2" width="17.625" style="58" customWidth="1"/>
    <col min="3" max="3" width="19.625" style="31" customWidth="1"/>
    <col min="4" max="4" width="37.5" style="31" bestFit="1" customWidth="1"/>
    <col min="5" max="233" width="10" style="31" customWidth="1"/>
    <col min="234" max="16375" width="9" style="24"/>
  </cols>
  <sheetData>
    <row r="1" spans="1:233 16376:16384" ht="22.5" customHeight="1" x14ac:dyDescent="0.3">
      <c r="A1" s="257" t="s">
        <v>186</v>
      </c>
      <c r="B1" s="257"/>
      <c r="C1" s="257"/>
      <c r="D1" s="257"/>
      <c r="E1" s="257"/>
    </row>
    <row r="2" spans="1:233 16376:16384" ht="17.25" customHeight="1" x14ac:dyDescent="0.25">
      <c r="A2" s="27" t="s">
        <v>157</v>
      </c>
      <c r="B2" s="26"/>
      <c r="C2" s="25"/>
      <c r="D2" s="25"/>
      <c r="E2" s="71" t="s">
        <v>124</v>
      </c>
    </row>
    <row r="3" spans="1:233 16376:16384" ht="21.95" customHeight="1" x14ac:dyDescent="0.3">
      <c r="A3" s="68" t="s">
        <v>68</v>
      </c>
      <c r="B3" s="70" t="s">
        <v>165</v>
      </c>
      <c r="C3" s="68" t="s">
        <v>76</v>
      </c>
      <c r="D3" s="69" t="s">
        <v>167</v>
      </c>
      <c r="E3" s="68" t="s">
        <v>83</v>
      </c>
    </row>
    <row r="4" spans="1:233 16376:16384" ht="21.95" hidden="1" customHeight="1" x14ac:dyDescent="0.3">
      <c r="A4" s="61" t="s">
        <v>169</v>
      </c>
      <c r="B4" s="65" t="s">
        <v>24</v>
      </c>
      <c r="C4" s="64"/>
      <c r="D4" s="66" t="s">
        <v>175</v>
      </c>
      <c r="E4" s="258" t="s">
        <v>207</v>
      </c>
    </row>
    <row r="5" spans="1:233 16376:16384" ht="21.95" customHeight="1" x14ac:dyDescent="0.3">
      <c r="A5" s="61" t="s">
        <v>148</v>
      </c>
      <c r="B5" s="65" t="s">
        <v>29</v>
      </c>
      <c r="C5" s="64">
        <v>43812000</v>
      </c>
      <c r="D5" s="66" t="s">
        <v>206</v>
      </c>
      <c r="E5" s="259"/>
    </row>
    <row r="6" spans="1:233 16376:16384" ht="21.95" customHeight="1" x14ac:dyDescent="0.3">
      <c r="A6" s="61" t="s">
        <v>28</v>
      </c>
      <c r="B6" s="65" t="s">
        <v>36</v>
      </c>
      <c r="C6" s="64">
        <v>428100</v>
      </c>
      <c r="D6" s="62" t="s">
        <v>208</v>
      </c>
      <c r="E6" s="63"/>
    </row>
    <row r="7" spans="1:233 16376:16384" ht="24" x14ac:dyDescent="0.3">
      <c r="A7" s="61" t="s">
        <v>131</v>
      </c>
      <c r="B7" s="65" t="s">
        <v>80</v>
      </c>
      <c r="C7" s="118">
        <v>628000</v>
      </c>
      <c r="D7" s="119" t="s">
        <v>202</v>
      </c>
      <c r="E7" s="63" t="s">
        <v>189</v>
      </c>
    </row>
    <row r="8" spans="1:233 16376:16384" ht="21.95" customHeight="1" x14ac:dyDescent="0.3">
      <c r="A8" s="263" t="s">
        <v>79</v>
      </c>
      <c r="B8" s="263"/>
      <c r="C8" s="122">
        <f>SUM(C4:C7)</f>
        <v>44868100</v>
      </c>
      <c r="D8" s="73"/>
      <c r="E8" s="72"/>
    </row>
    <row r="9" spans="1:233 16376:16384" ht="9" customHeight="1" x14ac:dyDescent="0.3">
      <c r="A9" s="110"/>
      <c r="B9" s="110"/>
      <c r="C9" s="112"/>
      <c r="D9" s="111"/>
      <c r="E9" s="111"/>
    </row>
    <row r="10" spans="1:233 16376:16384" ht="19.5" customHeight="1" x14ac:dyDescent="0.3">
      <c r="A10" s="257" t="s">
        <v>187</v>
      </c>
      <c r="B10" s="257"/>
      <c r="C10" s="257"/>
      <c r="D10" s="257"/>
      <c r="E10" s="257"/>
    </row>
    <row r="11" spans="1:233 16376:16384" ht="21.95" customHeight="1" x14ac:dyDescent="0.25">
      <c r="A11" s="27" t="s">
        <v>157</v>
      </c>
      <c r="B11" s="26"/>
      <c r="C11" s="25"/>
      <c r="D11" s="25"/>
      <c r="E11" s="71" t="s">
        <v>124</v>
      </c>
      <c r="F11" s="120"/>
    </row>
    <row r="12" spans="1:233 16376:16384" ht="21.95" customHeight="1" x14ac:dyDescent="0.3">
      <c r="A12" s="68" t="s">
        <v>68</v>
      </c>
      <c r="B12" s="70" t="s">
        <v>165</v>
      </c>
      <c r="C12" s="68" t="s">
        <v>76</v>
      </c>
      <c r="D12" s="69" t="s">
        <v>167</v>
      </c>
      <c r="E12" s="68" t="s">
        <v>83</v>
      </c>
    </row>
    <row r="13" spans="1:233 16376:16384" ht="21.95" hidden="1" customHeight="1" x14ac:dyDescent="0.3">
      <c r="A13" s="61" t="s">
        <v>142</v>
      </c>
      <c r="B13" s="65" t="s">
        <v>25</v>
      </c>
      <c r="C13" s="64"/>
      <c r="D13" s="66" t="s">
        <v>86</v>
      </c>
      <c r="E13" s="63"/>
    </row>
    <row r="14" spans="1:233 16376:16384" ht="21.95" customHeight="1" x14ac:dyDescent="0.3">
      <c r="A14" s="61" t="s">
        <v>209</v>
      </c>
      <c r="B14" s="65" t="s">
        <v>210</v>
      </c>
      <c r="C14" s="64">
        <v>1728000</v>
      </c>
      <c r="D14" s="66" t="s">
        <v>211</v>
      </c>
      <c r="E14" s="61" t="s">
        <v>212</v>
      </c>
    </row>
    <row r="15" spans="1:233 16376:16384" s="24" customFormat="1" ht="30.75" customHeight="1" x14ac:dyDescent="0.3">
      <c r="A15" s="61" t="s">
        <v>140</v>
      </c>
      <c r="B15" s="65" t="s">
        <v>32</v>
      </c>
      <c r="C15" s="64">
        <v>4320000</v>
      </c>
      <c r="D15" s="67" t="s">
        <v>214</v>
      </c>
      <c r="E15" s="61" t="s">
        <v>213</v>
      </c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  <c r="CW15" s="31"/>
      <c r="CX15" s="31"/>
      <c r="CY15" s="31"/>
      <c r="CZ15" s="31"/>
      <c r="DA15" s="31"/>
      <c r="DB15" s="31"/>
      <c r="DC15" s="31"/>
      <c r="DD15" s="31"/>
      <c r="DE15" s="31"/>
      <c r="DF15" s="31"/>
      <c r="DG15" s="31"/>
      <c r="DH15" s="31"/>
      <c r="DI15" s="31"/>
      <c r="DJ15" s="31"/>
      <c r="DK15" s="31"/>
      <c r="DL15" s="31"/>
      <c r="DM15" s="31"/>
      <c r="DN15" s="31"/>
      <c r="DO15" s="31"/>
      <c r="DP15" s="31"/>
      <c r="DQ15" s="31"/>
      <c r="DR15" s="31"/>
      <c r="DS15" s="31"/>
      <c r="DT15" s="31"/>
      <c r="DU15" s="31"/>
      <c r="DV15" s="31"/>
      <c r="DW15" s="31"/>
      <c r="DX15" s="31"/>
      <c r="DY15" s="31"/>
      <c r="DZ15" s="31"/>
      <c r="EA15" s="31"/>
      <c r="EB15" s="31"/>
      <c r="EC15" s="31"/>
      <c r="ED15" s="31"/>
      <c r="EE15" s="31"/>
      <c r="EF15" s="31"/>
      <c r="EG15" s="31"/>
      <c r="EH15" s="31"/>
      <c r="EI15" s="31"/>
      <c r="EJ15" s="31"/>
      <c r="EK15" s="31"/>
      <c r="EL15" s="31"/>
      <c r="EM15" s="31"/>
      <c r="EN15" s="31"/>
      <c r="EO15" s="31"/>
      <c r="EP15" s="31"/>
      <c r="EQ15" s="31"/>
      <c r="ER15" s="31"/>
      <c r="ES15" s="31"/>
      <c r="ET15" s="31"/>
      <c r="EU15" s="31"/>
      <c r="EV15" s="31"/>
      <c r="EW15" s="31"/>
      <c r="EX15" s="31"/>
      <c r="EY15" s="31"/>
      <c r="EZ15" s="31"/>
      <c r="FA15" s="31"/>
      <c r="FB15" s="31"/>
      <c r="FC15" s="31"/>
      <c r="FD15" s="31"/>
      <c r="FE15" s="31"/>
      <c r="FF15" s="31"/>
      <c r="FG15" s="31"/>
      <c r="FH15" s="31"/>
      <c r="FI15" s="31"/>
      <c r="FJ15" s="31"/>
      <c r="FK15" s="31"/>
      <c r="FL15" s="31"/>
      <c r="FM15" s="31"/>
      <c r="FN15" s="31"/>
      <c r="FO15" s="31"/>
      <c r="FP15" s="31"/>
      <c r="FQ15" s="31"/>
      <c r="FR15" s="31"/>
      <c r="FS15" s="31"/>
      <c r="FT15" s="31"/>
      <c r="FU15" s="31"/>
      <c r="FV15" s="31"/>
      <c r="FW15" s="31"/>
      <c r="FX15" s="31"/>
      <c r="FY15" s="31"/>
      <c r="FZ15" s="31"/>
      <c r="GA15" s="31"/>
      <c r="GB15" s="31"/>
      <c r="GC15" s="31"/>
      <c r="GD15" s="31"/>
      <c r="GE15" s="31"/>
      <c r="GF15" s="31"/>
      <c r="GG15" s="31"/>
      <c r="GH15" s="31"/>
      <c r="GI15" s="31"/>
      <c r="GJ15" s="31"/>
      <c r="GK15" s="31"/>
      <c r="GL15" s="31"/>
      <c r="GM15" s="31"/>
      <c r="GN15" s="31"/>
      <c r="GO15" s="31"/>
      <c r="GP15" s="31"/>
      <c r="GQ15" s="31"/>
      <c r="GR15" s="31"/>
      <c r="GS15" s="31"/>
      <c r="GT15" s="31"/>
      <c r="GU15" s="31"/>
      <c r="GV15" s="31"/>
      <c r="GW15" s="31"/>
      <c r="GX15" s="31"/>
      <c r="GY15" s="31"/>
      <c r="GZ15" s="31"/>
      <c r="HA15" s="31"/>
      <c r="HB15" s="31"/>
      <c r="HC15" s="31"/>
      <c r="HD15" s="31"/>
      <c r="HE15" s="31"/>
      <c r="HF15" s="31"/>
      <c r="HG15" s="31"/>
      <c r="HH15" s="31"/>
      <c r="HI15" s="31"/>
      <c r="HJ15" s="31"/>
      <c r="HK15" s="31"/>
      <c r="HL15" s="31"/>
      <c r="HM15" s="31"/>
      <c r="HN15" s="31"/>
      <c r="HO15" s="31"/>
      <c r="HP15" s="31"/>
      <c r="HQ15" s="31"/>
      <c r="HR15" s="31"/>
      <c r="HS15" s="31"/>
      <c r="HT15" s="31"/>
      <c r="HU15" s="31"/>
      <c r="HV15" s="31"/>
      <c r="HW15" s="31"/>
      <c r="HX15" s="31"/>
      <c r="HY15" s="31"/>
      <c r="XEV15"/>
      <c r="XEW15"/>
      <c r="XEX15"/>
      <c r="XEY15"/>
      <c r="XEZ15"/>
      <c r="XFA15"/>
      <c r="XFB15"/>
      <c r="XFC15"/>
      <c r="XFD15"/>
    </row>
    <row r="16" spans="1:233 16376:16384" ht="21.75" customHeight="1" x14ac:dyDescent="0.3">
      <c r="A16" s="61" t="s">
        <v>23</v>
      </c>
      <c r="B16" s="65" t="s">
        <v>188</v>
      </c>
      <c r="C16" s="64">
        <v>2376000</v>
      </c>
      <c r="D16" s="67" t="s">
        <v>216</v>
      </c>
      <c r="E16" s="61" t="s">
        <v>215</v>
      </c>
    </row>
    <row r="17" spans="1:233 16376:16384" s="24" customFormat="1" ht="21.95" customHeight="1" x14ac:dyDescent="0.3">
      <c r="A17" s="61" t="s">
        <v>141</v>
      </c>
      <c r="B17" s="65" t="s">
        <v>33</v>
      </c>
      <c r="C17" s="64">
        <v>720000</v>
      </c>
      <c r="D17" s="66" t="s">
        <v>217</v>
      </c>
      <c r="E17" s="61" t="s">
        <v>218</v>
      </c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31"/>
      <c r="CV17" s="31"/>
      <c r="CW17" s="31"/>
      <c r="CX17" s="31"/>
      <c r="CY17" s="31"/>
      <c r="CZ17" s="31"/>
      <c r="DA17" s="31"/>
      <c r="DB17" s="31"/>
      <c r="DC17" s="31"/>
      <c r="DD17" s="31"/>
      <c r="DE17" s="31"/>
      <c r="DF17" s="31"/>
      <c r="DG17" s="31"/>
      <c r="DH17" s="31"/>
      <c r="DI17" s="31"/>
      <c r="DJ17" s="31"/>
      <c r="DK17" s="31"/>
      <c r="DL17" s="31"/>
      <c r="DM17" s="31"/>
      <c r="DN17" s="31"/>
      <c r="DO17" s="31"/>
      <c r="DP17" s="31"/>
      <c r="DQ17" s="31"/>
      <c r="DR17" s="31"/>
      <c r="DS17" s="31"/>
      <c r="DT17" s="31"/>
      <c r="DU17" s="31"/>
      <c r="DV17" s="31"/>
      <c r="DW17" s="31"/>
      <c r="DX17" s="31"/>
      <c r="DY17" s="31"/>
      <c r="DZ17" s="31"/>
      <c r="EA17" s="31"/>
      <c r="EB17" s="31"/>
      <c r="EC17" s="31"/>
      <c r="ED17" s="31"/>
      <c r="EE17" s="31"/>
      <c r="EF17" s="31"/>
      <c r="EG17" s="31"/>
      <c r="EH17" s="31"/>
      <c r="EI17" s="31"/>
      <c r="EJ17" s="31"/>
      <c r="EK17" s="31"/>
      <c r="EL17" s="31"/>
      <c r="EM17" s="31"/>
      <c r="EN17" s="31"/>
      <c r="EO17" s="31"/>
      <c r="EP17" s="31"/>
      <c r="EQ17" s="31"/>
      <c r="ER17" s="31"/>
      <c r="ES17" s="31"/>
      <c r="ET17" s="31"/>
      <c r="EU17" s="31"/>
      <c r="EV17" s="31"/>
      <c r="EW17" s="31"/>
      <c r="EX17" s="31"/>
      <c r="EY17" s="31"/>
      <c r="EZ17" s="31"/>
      <c r="FA17" s="31"/>
      <c r="FB17" s="31"/>
      <c r="FC17" s="31"/>
      <c r="FD17" s="31"/>
      <c r="FE17" s="31"/>
      <c r="FF17" s="31"/>
      <c r="FG17" s="31"/>
      <c r="FH17" s="31"/>
      <c r="FI17" s="31"/>
      <c r="FJ17" s="31"/>
      <c r="FK17" s="31"/>
      <c r="FL17" s="31"/>
      <c r="FM17" s="31"/>
      <c r="FN17" s="31"/>
      <c r="FO17" s="31"/>
      <c r="FP17" s="31"/>
      <c r="FQ17" s="31"/>
      <c r="FR17" s="31"/>
      <c r="FS17" s="31"/>
      <c r="FT17" s="31"/>
      <c r="FU17" s="31"/>
      <c r="FV17" s="31"/>
      <c r="FW17" s="31"/>
      <c r="FX17" s="31"/>
      <c r="FY17" s="31"/>
      <c r="FZ17" s="31"/>
      <c r="GA17" s="31"/>
      <c r="GB17" s="31"/>
      <c r="GC17" s="31"/>
      <c r="GD17" s="31"/>
      <c r="GE17" s="31"/>
      <c r="GF17" s="31"/>
      <c r="GG17" s="31"/>
      <c r="GH17" s="31"/>
      <c r="GI17" s="31"/>
      <c r="GJ17" s="31"/>
      <c r="GK17" s="31"/>
      <c r="GL17" s="31"/>
      <c r="GM17" s="31"/>
      <c r="GN17" s="31"/>
      <c r="GO17" s="31"/>
      <c r="GP17" s="31"/>
      <c r="GQ17" s="31"/>
      <c r="GR17" s="31"/>
      <c r="GS17" s="31"/>
      <c r="GT17" s="31"/>
      <c r="GU17" s="31"/>
      <c r="GV17" s="31"/>
      <c r="GW17" s="31"/>
      <c r="GX17" s="31"/>
      <c r="GY17" s="31"/>
      <c r="GZ17" s="31"/>
      <c r="HA17" s="31"/>
      <c r="HB17" s="31"/>
      <c r="HC17" s="31"/>
      <c r="HD17" s="31"/>
      <c r="HE17" s="31"/>
      <c r="HF17" s="31"/>
      <c r="HG17" s="31"/>
      <c r="HH17" s="31"/>
      <c r="HI17" s="31"/>
      <c r="HJ17" s="31"/>
      <c r="HK17" s="31"/>
      <c r="HL17" s="31"/>
      <c r="HM17" s="31"/>
      <c r="HN17" s="31"/>
      <c r="HO17" s="31"/>
      <c r="HP17" s="31"/>
      <c r="HQ17" s="31"/>
      <c r="HR17" s="31"/>
      <c r="HS17" s="31"/>
      <c r="HT17" s="31"/>
      <c r="HU17" s="31"/>
      <c r="HV17" s="31"/>
      <c r="HW17" s="31"/>
      <c r="HX17" s="31"/>
      <c r="HY17" s="31"/>
      <c r="XEV17"/>
      <c r="XEW17"/>
      <c r="XEX17"/>
      <c r="XEY17"/>
      <c r="XEZ17"/>
      <c r="XFA17"/>
      <c r="XFB17"/>
      <c r="XFC17"/>
      <c r="XFD17"/>
    </row>
    <row r="18" spans="1:233 16376:16384" s="24" customFormat="1" ht="28.5" customHeight="1" x14ac:dyDescent="0.3">
      <c r="A18" s="61" t="s">
        <v>39</v>
      </c>
      <c r="B18" s="65" t="s">
        <v>179</v>
      </c>
      <c r="C18" s="121">
        <v>3074000</v>
      </c>
      <c r="D18" s="67" t="s">
        <v>220</v>
      </c>
      <c r="E18" s="61" t="s">
        <v>219</v>
      </c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W18" s="31"/>
      <c r="CX18" s="31"/>
      <c r="CY18" s="31"/>
      <c r="CZ18" s="31"/>
      <c r="DA18" s="31"/>
      <c r="DB18" s="31"/>
      <c r="DC18" s="31"/>
      <c r="DD18" s="31"/>
      <c r="DE18" s="31"/>
      <c r="DF18" s="31"/>
      <c r="DG18" s="31"/>
      <c r="DH18" s="31"/>
      <c r="DI18" s="31"/>
      <c r="DJ18" s="31"/>
      <c r="DK18" s="31"/>
      <c r="DL18" s="31"/>
      <c r="DM18" s="31"/>
      <c r="DN18" s="31"/>
      <c r="DO18" s="31"/>
      <c r="DP18" s="31"/>
      <c r="DQ18" s="31"/>
      <c r="DR18" s="31"/>
      <c r="DS18" s="31"/>
      <c r="DT18" s="31"/>
      <c r="DU18" s="31"/>
      <c r="DV18" s="31"/>
      <c r="DW18" s="31"/>
      <c r="DX18" s="31"/>
      <c r="DY18" s="31"/>
      <c r="DZ18" s="31"/>
      <c r="EA18" s="31"/>
      <c r="EB18" s="31"/>
      <c r="EC18" s="31"/>
      <c r="ED18" s="31"/>
      <c r="EE18" s="31"/>
      <c r="EF18" s="31"/>
      <c r="EG18" s="31"/>
      <c r="EH18" s="31"/>
      <c r="EI18" s="31"/>
      <c r="EJ18" s="31"/>
      <c r="EK18" s="31"/>
      <c r="EL18" s="31"/>
      <c r="EM18" s="31"/>
      <c r="EN18" s="31"/>
      <c r="EO18" s="31"/>
      <c r="EP18" s="31"/>
      <c r="EQ18" s="31"/>
      <c r="ER18" s="31"/>
      <c r="ES18" s="31"/>
      <c r="ET18" s="31"/>
      <c r="EU18" s="31"/>
      <c r="EV18" s="31"/>
      <c r="EW18" s="31"/>
      <c r="EX18" s="31"/>
      <c r="EY18" s="31"/>
      <c r="EZ18" s="31"/>
      <c r="FA18" s="31"/>
      <c r="FB18" s="31"/>
      <c r="FC18" s="31"/>
      <c r="FD18" s="31"/>
      <c r="FE18" s="31"/>
      <c r="FF18" s="31"/>
      <c r="FG18" s="31"/>
      <c r="FH18" s="31"/>
      <c r="FI18" s="31"/>
      <c r="FJ18" s="31"/>
      <c r="FK18" s="31"/>
      <c r="FL18" s="31"/>
      <c r="FM18" s="31"/>
      <c r="FN18" s="31"/>
      <c r="FO18" s="31"/>
      <c r="FP18" s="31"/>
      <c r="FQ18" s="31"/>
      <c r="FR18" s="31"/>
      <c r="FS18" s="31"/>
      <c r="FT18" s="31"/>
      <c r="FU18" s="31"/>
      <c r="FV18" s="31"/>
      <c r="FW18" s="31"/>
      <c r="FX18" s="31"/>
      <c r="FY18" s="31"/>
      <c r="FZ18" s="31"/>
      <c r="GA18" s="31"/>
      <c r="GB18" s="31"/>
      <c r="GC18" s="31"/>
      <c r="GD18" s="31"/>
      <c r="GE18" s="31"/>
      <c r="GF18" s="31"/>
      <c r="GG18" s="31"/>
      <c r="GH18" s="31"/>
      <c r="GI18" s="31"/>
      <c r="GJ18" s="31"/>
      <c r="GK18" s="31"/>
      <c r="GL18" s="31"/>
      <c r="GM18" s="31"/>
      <c r="GN18" s="31"/>
      <c r="GO18" s="31"/>
      <c r="GP18" s="31"/>
      <c r="GQ18" s="31"/>
      <c r="GR18" s="31"/>
      <c r="GS18" s="31"/>
      <c r="GT18" s="31"/>
      <c r="GU18" s="31"/>
      <c r="GV18" s="31"/>
      <c r="GW18" s="31"/>
      <c r="GX18" s="31"/>
      <c r="GY18" s="31"/>
      <c r="GZ18" s="31"/>
      <c r="HA18" s="31"/>
      <c r="HB18" s="31"/>
      <c r="HC18" s="31"/>
      <c r="HD18" s="31"/>
      <c r="HE18" s="31"/>
      <c r="HF18" s="31"/>
      <c r="HG18" s="31"/>
      <c r="HH18" s="31"/>
      <c r="HI18" s="31"/>
      <c r="HJ18" s="31"/>
      <c r="HK18" s="31"/>
      <c r="HL18" s="31"/>
      <c r="HM18" s="31"/>
      <c r="HN18" s="31"/>
      <c r="HO18" s="31"/>
      <c r="HP18" s="31"/>
      <c r="HQ18" s="31"/>
      <c r="HR18" s="31"/>
      <c r="HS18" s="31"/>
      <c r="HT18" s="31"/>
      <c r="HU18" s="31"/>
      <c r="HV18" s="31"/>
      <c r="HW18" s="31"/>
      <c r="HX18" s="31"/>
      <c r="HY18" s="31"/>
      <c r="XEV18"/>
      <c r="XEW18"/>
      <c r="XEX18"/>
      <c r="XEY18"/>
      <c r="XEZ18"/>
      <c r="XFA18"/>
      <c r="XFB18"/>
      <c r="XFC18"/>
      <c r="XFD18"/>
    </row>
    <row r="19" spans="1:233 16376:16384" ht="27" customHeight="1" x14ac:dyDescent="0.3">
      <c r="A19" s="61" t="s">
        <v>100</v>
      </c>
      <c r="B19" s="65" t="s">
        <v>30</v>
      </c>
      <c r="C19" s="64">
        <v>990000</v>
      </c>
      <c r="D19" s="67" t="s">
        <v>221</v>
      </c>
      <c r="E19" s="61" t="s">
        <v>222</v>
      </c>
    </row>
    <row r="20" spans="1:233 16376:16384" ht="27" customHeight="1" x14ac:dyDescent="0.3">
      <c r="A20" s="61" t="s">
        <v>223</v>
      </c>
      <c r="B20" s="65" t="s">
        <v>224</v>
      </c>
      <c r="C20" s="64">
        <v>480000</v>
      </c>
      <c r="D20" s="119" t="s">
        <v>225</v>
      </c>
      <c r="E20" s="61" t="s">
        <v>212</v>
      </c>
    </row>
    <row r="21" spans="1:233 16376:16384" ht="21.95" customHeight="1" x14ac:dyDescent="0.3">
      <c r="A21" s="61" t="s">
        <v>21</v>
      </c>
      <c r="B21" s="65" t="s">
        <v>178</v>
      </c>
      <c r="C21" s="64">
        <v>1500000</v>
      </c>
      <c r="D21" s="62" t="s">
        <v>226</v>
      </c>
      <c r="E21" s="61" t="s">
        <v>213</v>
      </c>
    </row>
    <row r="22" spans="1:233 16376:16384" s="24" customFormat="1" ht="21.95" customHeight="1" x14ac:dyDescent="0.3">
      <c r="A22" s="61" t="s">
        <v>27</v>
      </c>
      <c r="B22" s="65" t="s">
        <v>22</v>
      </c>
      <c r="C22" s="64">
        <v>880000</v>
      </c>
      <c r="D22" s="62" t="s">
        <v>227</v>
      </c>
      <c r="E22" s="61" t="s">
        <v>215</v>
      </c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  <c r="CJ22" s="31"/>
      <c r="CK22" s="31"/>
      <c r="CL22" s="31"/>
      <c r="CM22" s="31"/>
      <c r="CN22" s="31"/>
      <c r="CO22" s="31"/>
      <c r="CP22" s="31"/>
      <c r="CQ22" s="31"/>
      <c r="CR22" s="31"/>
      <c r="CS22" s="31"/>
      <c r="CT22" s="31"/>
      <c r="CU22" s="31"/>
      <c r="CV22" s="31"/>
      <c r="CW22" s="31"/>
      <c r="CX22" s="31"/>
      <c r="CY22" s="31"/>
      <c r="CZ22" s="31"/>
      <c r="DA22" s="31"/>
      <c r="DB22" s="31"/>
      <c r="DC22" s="31"/>
      <c r="DD22" s="31"/>
      <c r="DE22" s="31"/>
      <c r="DF22" s="31"/>
      <c r="DG22" s="31"/>
      <c r="DH22" s="31"/>
      <c r="DI22" s="31"/>
      <c r="DJ22" s="31"/>
      <c r="DK22" s="31"/>
      <c r="DL22" s="31"/>
      <c r="DM22" s="31"/>
      <c r="DN22" s="31"/>
      <c r="DO22" s="31"/>
      <c r="DP22" s="31"/>
      <c r="DQ22" s="31"/>
      <c r="DR22" s="31"/>
      <c r="DS22" s="31"/>
      <c r="DT22" s="31"/>
      <c r="DU22" s="31"/>
      <c r="DV22" s="31"/>
      <c r="DW22" s="31"/>
      <c r="DX22" s="31"/>
      <c r="DY22" s="31"/>
      <c r="DZ22" s="31"/>
      <c r="EA22" s="31"/>
      <c r="EB22" s="31"/>
      <c r="EC22" s="31"/>
      <c r="ED22" s="31"/>
      <c r="EE22" s="31"/>
      <c r="EF22" s="31"/>
      <c r="EG22" s="31"/>
      <c r="EH22" s="31"/>
      <c r="EI22" s="31"/>
      <c r="EJ22" s="31"/>
      <c r="EK22" s="31"/>
      <c r="EL22" s="31"/>
      <c r="EM22" s="31"/>
      <c r="EN22" s="31"/>
      <c r="EO22" s="31"/>
      <c r="EP22" s="31"/>
      <c r="EQ22" s="31"/>
      <c r="ER22" s="31"/>
      <c r="ES22" s="31"/>
      <c r="ET22" s="31"/>
      <c r="EU22" s="31"/>
      <c r="EV22" s="31"/>
      <c r="EW22" s="31"/>
      <c r="EX22" s="31"/>
      <c r="EY22" s="31"/>
      <c r="EZ22" s="31"/>
      <c r="FA22" s="31"/>
      <c r="FB22" s="31"/>
      <c r="FC22" s="31"/>
      <c r="FD22" s="31"/>
      <c r="FE22" s="31"/>
      <c r="FF22" s="31"/>
      <c r="FG22" s="31"/>
      <c r="FH22" s="31"/>
      <c r="FI22" s="31"/>
      <c r="FJ22" s="31"/>
      <c r="FK22" s="31"/>
      <c r="FL22" s="31"/>
      <c r="FM22" s="31"/>
      <c r="FN22" s="31"/>
      <c r="FO22" s="31"/>
      <c r="FP22" s="31"/>
      <c r="FQ22" s="31"/>
      <c r="FR22" s="31"/>
      <c r="FS22" s="31"/>
      <c r="FT22" s="31"/>
      <c r="FU22" s="31"/>
      <c r="FV22" s="31"/>
      <c r="FW22" s="31"/>
      <c r="FX22" s="31"/>
      <c r="FY22" s="31"/>
      <c r="FZ22" s="31"/>
      <c r="GA22" s="31"/>
      <c r="GB22" s="31"/>
      <c r="GC22" s="31"/>
      <c r="GD22" s="31"/>
      <c r="GE22" s="31"/>
      <c r="GF22" s="31"/>
      <c r="GG22" s="31"/>
      <c r="GH22" s="31"/>
      <c r="GI22" s="31"/>
      <c r="GJ22" s="31"/>
      <c r="GK22" s="31"/>
      <c r="GL22" s="31"/>
      <c r="GM22" s="31"/>
      <c r="GN22" s="31"/>
      <c r="GO22" s="31"/>
      <c r="GP22" s="31"/>
      <c r="GQ22" s="31"/>
      <c r="GR22" s="31"/>
      <c r="GS22" s="31"/>
      <c r="GT22" s="31"/>
      <c r="GU22" s="31"/>
      <c r="GV22" s="31"/>
      <c r="GW22" s="31"/>
      <c r="GX22" s="31"/>
      <c r="GY22" s="31"/>
      <c r="GZ22" s="31"/>
      <c r="HA22" s="31"/>
      <c r="HB22" s="31"/>
      <c r="HC22" s="31"/>
      <c r="HD22" s="31"/>
      <c r="HE22" s="31"/>
      <c r="HF22" s="31"/>
      <c r="HG22" s="31"/>
      <c r="HH22" s="31"/>
      <c r="HI22" s="31"/>
      <c r="HJ22" s="31"/>
      <c r="HK22" s="31"/>
      <c r="HL22" s="31"/>
      <c r="HM22" s="31"/>
      <c r="HN22" s="31"/>
      <c r="HO22" s="31"/>
      <c r="HP22" s="31"/>
      <c r="HQ22" s="31"/>
      <c r="HR22" s="31"/>
      <c r="HS22" s="31"/>
      <c r="HT22" s="31"/>
      <c r="HU22" s="31"/>
      <c r="HV22" s="31"/>
      <c r="HW22" s="31"/>
      <c r="HX22" s="31"/>
      <c r="HY22" s="31"/>
      <c r="XEV22"/>
      <c r="XEW22"/>
      <c r="XEX22"/>
      <c r="XEY22"/>
      <c r="XEZ22"/>
      <c r="XFA22"/>
      <c r="XFB22"/>
      <c r="XFC22"/>
      <c r="XFD22"/>
    </row>
    <row r="23" spans="1:233 16376:16384" s="24" customFormat="1" ht="21.95" hidden="1" customHeight="1" x14ac:dyDescent="0.3">
      <c r="A23" s="61" t="s">
        <v>144</v>
      </c>
      <c r="B23" s="65" t="s">
        <v>174</v>
      </c>
      <c r="C23" s="64"/>
      <c r="D23" s="62"/>
      <c r="E23" s="63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  <c r="CP23" s="31"/>
      <c r="CQ23" s="31"/>
      <c r="CR23" s="31"/>
      <c r="CS23" s="31"/>
      <c r="CT23" s="31"/>
      <c r="CU23" s="31"/>
      <c r="CV23" s="31"/>
      <c r="CW23" s="31"/>
      <c r="CX23" s="31"/>
      <c r="CY23" s="31"/>
      <c r="CZ23" s="31"/>
      <c r="DA23" s="31"/>
      <c r="DB23" s="31"/>
      <c r="DC23" s="31"/>
      <c r="DD23" s="31"/>
      <c r="DE23" s="31"/>
      <c r="DF23" s="31"/>
      <c r="DG23" s="31"/>
      <c r="DH23" s="31"/>
      <c r="DI23" s="31"/>
      <c r="DJ23" s="31"/>
      <c r="DK23" s="31"/>
      <c r="DL23" s="31"/>
      <c r="DM23" s="31"/>
      <c r="DN23" s="31"/>
      <c r="DO23" s="31"/>
      <c r="DP23" s="31"/>
      <c r="DQ23" s="31"/>
      <c r="DR23" s="31"/>
      <c r="DS23" s="31"/>
      <c r="DT23" s="31"/>
      <c r="DU23" s="31"/>
      <c r="DV23" s="31"/>
      <c r="DW23" s="31"/>
      <c r="DX23" s="31"/>
      <c r="DY23" s="31"/>
      <c r="DZ23" s="31"/>
      <c r="EA23" s="31"/>
      <c r="EB23" s="31"/>
      <c r="EC23" s="31"/>
      <c r="ED23" s="31"/>
      <c r="EE23" s="31"/>
      <c r="EF23" s="31"/>
      <c r="EG23" s="31"/>
      <c r="EH23" s="31"/>
      <c r="EI23" s="31"/>
      <c r="EJ23" s="31"/>
      <c r="EK23" s="31"/>
      <c r="EL23" s="31"/>
      <c r="EM23" s="31"/>
      <c r="EN23" s="31"/>
      <c r="EO23" s="31"/>
      <c r="EP23" s="31"/>
      <c r="EQ23" s="31"/>
      <c r="ER23" s="31"/>
      <c r="ES23" s="31"/>
      <c r="ET23" s="31"/>
      <c r="EU23" s="31"/>
      <c r="EV23" s="31"/>
      <c r="EW23" s="31"/>
      <c r="EX23" s="31"/>
      <c r="EY23" s="31"/>
      <c r="EZ23" s="31"/>
      <c r="FA23" s="31"/>
      <c r="FB23" s="31"/>
      <c r="FC23" s="31"/>
      <c r="FD23" s="31"/>
      <c r="FE23" s="31"/>
      <c r="FF23" s="31"/>
      <c r="FG23" s="31"/>
      <c r="FH23" s="31"/>
      <c r="FI23" s="31"/>
      <c r="FJ23" s="31"/>
      <c r="FK23" s="31"/>
      <c r="FL23" s="31"/>
      <c r="FM23" s="31"/>
      <c r="FN23" s="31"/>
      <c r="FO23" s="31"/>
      <c r="FP23" s="31"/>
      <c r="FQ23" s="31"/>
      <c r="FR23" s="31"/>
      <c r="FS23" s="31"/>
      <c r="FT23" s="31"/>
      <c r="FU23" s="31"/>
      <c r="FV23" s="31"/>
      <c r="FW23" s="31"/>
      <c r="FX23" s="31"/>
      <c r="FY23" s="31"/>
      <c r="FZ23" s="31"/>
      <c r="GA23" s="31"/>
      <c r="GB23" s="31"/>
      <c r="GC23" s="31"/>
      <c r="GD23" s="31"/>
      <c r="GE23" s="31"/>
      <c r="GF23" s="31"/>
      <c r="GG23" s="31"/>
      <c r="GH23" s="31"/>
      <c r="GI23" s="31"/>
      <c r="GJ23" s="31"/>
      <c r="GK23" s="31"/>
      <c r="GL23" s="31"/>
      <c r="GM23" s="31"/>
      <c r="GN23" s="31"/>
      <c r="GO23" s="31"/>
      <c r="GP23" s="31"/>
      <c r="GQ23" s="31"/>
      <c r="GR23" s="31"/>
      <c r="GS23" s="31"/>
      <c r="GT23" s="31"/>
      <c r="GU23" s="31"/>
      <c r="GV23" s="31"/>
      <c r="GW23" s="31"/>
      <c r="GX23" s="31"/>
      <c r="GY23" s="31"/>
      <c r="GZ23" s="31"/>
      <c r="HA23" s="31"/>
      <c r="HB23" s="31"/>
      <c r="HC23" s="31"/>
      <c r="HD23" s="31"/>
      <c r="HE23" s="31"/>
      <c r="HF23" s="31"/>
      <c r="HG23" s="31"/>
      <c r="HH23" s="31"/>
      <c r="HI23" s="31"/>
      <c r="HJ23" s="31"/>
      <c r="HK23" s="31"/>
      <c r="HL23" s="31"/>
      <c r="HM23" s="31"/>
      <c r="HN23" s="31"/>
      <c r="HO23" s="31"/>
      <c r="HP23" s="31"/>
      <c r="HQ23" s="31"/>
      <c r="HR23" s="31"/>
      <c r="HS23" s="31"/>
      <c r="HT23" s="31"/>
      <c r="HU23" s="31"/>
      <c r="HV23" s="31"/>
      <c r="HW23" s="31"/>
      <c r="HX23" s="31"/>
      <c r="HY23" s="31"/>
      <c r="XEV23"/>
      <c r="XEW23"/>
      <c r="XEX23"/>
      <c r="XEY23"/>
      <c r="XEZ23"/>
      <c r="XFA23"/>
      <c r="XFB23"/>
      <c r="XFC23"/>
      <c r="XFD23"/>
    </row>
    <row r="24" spans="1:233 16376:16384" ht="21.95" customHeight="1" x14ac:dyDescent="0.3">
      <c r="A24" s="61" t="s">
        <v>156</v>
      </c>
      <c r="B24" s="65" t="s">
        <v>176</v>
      </c>
      <c r="C24" s="64">
        <v>2000000</v>
      </c>
      <c r="D24" s="62"/>
      <c r="E24" s="63"/>
    </row>
    <row r="25" spans="1:233 16376:16384" ht="21.95" customHeight="1" x14ac:dyDescent="0.3">
      <c r="A25" s="262" t="s">
        <v>79</v>
      </c>
      <c r="B25" s="262"/>
      <c r="C25" s="122">
        <f>SUM(C13:C24)</f>
        <v>18068000</v>
      </c>
      <c r="D25" s="62"/>
      <c r="E25" s="61"/>
    </row>
    <row r="26" spans="1:233 16376:16384" s="29" customFormat="1" ht="21.95" customHeight="1" x14ac:dyDescent="0.3">
      <c r="A26" s="261" t="s">
        <v>77</v>
      </c>
      <c r="B26" s="261"/>
      <c r="C26" s="123">
        <f>C8+C25</f>
        <v>62936100</v>
      </c>
      <c r="D26" s="60"/>
      <c r="E26" s="59"/>
    </row>
    <row r="27" spans="1:233 16376:16384" ht="11.25" customHeight="1" x14ac:dyDescent="0.3">
      <c r="A27" s="260"/>
      <c r="B27" s="260"/>
      <c r="C27" s="260"/>
    </row>
  </sheetData>
  <mergeCells count="7">
    <mergeCell ref="A1:E1"/>
    <mergeCell ref="E4:E5"/>
    <mergeCell ref="A27:C27"/>
    <mergeCell ref="A10:E10"/>
    <mergeCell ref="A26:B26"/>
    <mergeCell ref="A25:B25"/>
    <mergeCell ref="A8:B8"/>
  </mergeCells>
  <phoneticPr fontId="20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9" scale="70" orientation="landscape" r:id="rId1"/>
  <colBreaks count="1" manualBreakCount="1">
    <brk id="6" max="1638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IV15"/>
  <sheetViews>
    <sheetView zoomScaleNormal="100" workbookViewId="0">
      <selection activeCell="G6" sqref="G6"/>
    </sheetView>
  </sheetViews>
  <sheetFormatPr defaultColWidth="9" defaultRowHeight="13.5" x14ac:dyDescent="0.3"/>
  <cols>
    <col min="1" max="1" width="6.25" style="24" customWidth="1"/>
    <col min="2" max="2" width="15.5" style="31" customWidth="1"/>
    <col min="3" max="3" width="17.75" style="32" customWidth="1"/>
    <col min="4" max="4" width="13.625" style="32" customWidth="1"/>
    <col min="5" max="5" width="10" style="31" customWidth="1"/>
    <col min="6" max="6" width="5.25" style="31" bestFit="1" customWidth="1"/>
    <col min="7" max="7" width="16.875" style="31" customWidth="1"/>
    <col min="8" max="8" width="27.25" style="31" customWidth="1"/>
    <col min="9" max="9" width="11.75" style="31" customWidth="1"/>
    <col min="10" max="256" width="10" style="31" customWidth="1"/>
    <col min="257" max="16384" width="9" style="24"/>
  </cols>
  <sheetData>
    <row r="1" spans="2:9" ht="29.25" customHeight="1" x14ac:dyDescent="0.3">
      <c r="B1" s="264" t="s">
        <v>310</v>
      </c>
      <c r="C1" s="264"/>
      <c r="D1" s="264"/>
      <c r="E1" s="264"/>
      <c r="F1" s="264"/>
      <c r="G1" s="264"/>
      <c r="H1" s="264"/>
      <c r="I1" s="264"/>
    </row>
    <row r="2" spans="2:9" ht="27.75" customHeight="1" x14ac:dyDescent="0.3">
      <c r="B2" s="57" t="s">
        <v>157</v>
      </c>
      <c r="C2" s="24"/>
      <c r="D2" s="54"/>
      <c r="E2" s="56"/>
      <c r="F2" s="55"/>
      <c r="G2" s="54"/>
      <c r="H2" s="53"/>
      <c r="I2" s="52" t="s">
        <v>124</v>
      </c>
    </row>
    <row r="3" spans="2:9" ht="27" customHeight="1" x14ac:dyDescent="0.3">
      <c r="B3" s="271" t="s">
        <v>68</v>
      </c>
      <c r="C3" s="271"/>
      <c r="D3" s="49" t="s">
        <v>57</v>
      </c>
      <c r="E3" s="51" t="s">
        <v>151</v>
      </c>
      <c r="F3" s="50" t="s">
        <v>162</v>
      </c>
      <c r="G3" s="49" t="s">
        <v>76</v>
      </c>
      <c r="H3" s="48" t="s">
        <v>167</v>
      </c>
      <c r="I3" s="48" t="s">
        <v>83</v>
      </c>
    </row>
    <row r="4" spans="2:9" ht="27" customHeight="1" x14ac:dyDescent="0.3">
      <c r="B4" s="272" t="s">
        <v>4</v>
      </c>
      <c r="C4" s="46" t="s">
        <v>170</v>
      </c>
      <c r="D4" s="127">
        <v>198023</v>
      </c>
      <c r="E4" s="45" t="s">
        <v>75</v>
      </c>
      <c r="F4" s="44">
        <v>30</v>
      </c>
      <c r="G4" s="124">
        <v>71288280</v>
      </c>
      <c r="H4" s="47" t="s">
        <v>228</v>
      </c>
      <c r="I4" s="269" t="s">
        <v>1</v>
      </c>
    </row>
    <row r="5" spans="2:9" ht="27" customHeight="1" x14ac:dyDescent="0.3">
      <c r="B5" s="273"/>
      <c r="C5" s="46" t="s">
        <v>48</v>
      </c>
      <c r="D5" s="127">
        <v>20130</v>
      </c>
      <c r="E5" s="45" t="s">
        <v>75</v>
      </c>
      <c r="F5" s="44">
        <v>30</v>
      </c>
      <c r="G5" s="124">
        <v>7246800</v>
      </c>
      <c r="H5" s="47" t="s">
        <v>229</v>
      </c>
      <c r="I5" s="270"/>
    </row>
    <row r="6" spans="2:9" ht="27" customHeight="1" x14ac:dyDescent="0.3">
      <c r="B6" s="273"/>
      <c r="C6" s="46" t="s">
        <v>158</v>
      </c>
      <c r="D6" s="127">
        <v>2240</v>
      </c>
      <c r="E6" s="45" t="s">
        <v>75</v>
      </c>
      <c r="F6" s="44">
        <v>30</v>
      </c>
      <c r="G6" s="124">
        <v>806400</v>
      </c>
      <c r="H6" s="47" t="s">
        <v>230</v>
      </c>
      <c r="I6" s="270"/>
    </row>
    <row r="7" spans="2:9" ht="27" customHeight="1" x14ac:dyDescent="0.3">
      <c r="B7" s="267" t="s">
        <v>53</v>
      </c>
      <c r="C7" s="267"/>
      <c r="D7" s="128">
        <f>SUM(D4:D6)</f>
        <v>220393</v>
      </c>
      <c r="E7" s="39" t="s">
        <v>75</v>
      </c>
      <c r="F7" s="38"/>
      <c r="G7" s="125">
        <f>SUM(G4:G6)</f>
        <v>79341480</v>
      </c>
      <c r="H7" s="89" t="s">
        <v>231</v>
      </c>
      <c r="I7" s="270"/>
    </row>
    <row r="8" spans="2:9" ht="25.5" customHeight="1" x14ac:dyDescent="0.3">
      <c r="B8" s="265" t="s">
        <v>166</v>
      </c>
      <c r="C8" s="265"/>
      <c r="D8" s="129">
        <v>30855</v>
      </c>
      <c r="E8" s="42" t="s">
        <v>80</v>
      </c>
      <c r="F8" s="41">
        <v>30</v>
      </c>
      <c r="G8" s="124">
        <v>925650</v>
      </c>
      <c r="H8" s="117" t="s">
        <v>232</v>
      </c>
      <c r="I8" s="43"/>
    </row>
    <row r="9" spans="2:9" ht="25.5" customHeight="1" x14ac:dyDescent="0.3">
      <c r="B9" s="266" t="s">
        <v>37</v>
      </c>
      <c r="C9" s="266"/>
      <c r="D9" s="129">
        <v>35400</v>
      </c>
      <c r="E9" s="42" t="s">
        <v>60</v>
      </c>
      <c r="F9" s="41">
        <v>30</v>
      </c>
      <c r="G9" s="124">
        <v>2124000</v>
      </c>
      <c r="H9" s="117" t="s">
        <v>233</v>
      </c>
      <c r="I9" s="36"/>
    </row>
    <row r="10" spans="2:9" ht="26.25" customHeight="1" x14ac:dyDescent="0.3">
      <c r="B10" s="267" t="s">
        <v>53</v>
      </c>
      <c r="C10" s="267"/>
      <c r="D10" s="40"/>
      <c r="E10" s="39"/>
      <c r="F10" s="38"/>
      <c r="G10" s="125">
        <f>SUM(G8:G9)</f>
        <v>3049650</v>
      </c>
      <c r="H10" s="37"/>
      <c r="I10" s="36"/>
    </row>
    <row r="11" spans="2:9" ht="26.25" customHeight="1" x14ac:dyDescent="0.15">
      <c r="B11" s="268" t="s">
        <v>153</v>
      </c>
      <c r="C11" s="268"/>
      <c r="D11" s="268"/>
      <c r="E11" s="268"/>
      <c r="F11" s="268"/>
      <c r="G11" s="126">
        <f>G7+G10</f>
        <v>82391130</v>
      </c>
      <c r="H11" s="35"/>
      <c r="I11" s="34"/>
    </row>
    <row r="12" spans="2:9" ht="30" customHeight="1" x14ac:dyDescent="0.3">
      <c r="B12" s="260" t="s">
        <v>201</v>
      </c>
      <c r="C12" s="260"/>
      <c r="D12" s="260"/>
      <c r="E12" s="260"/>
      <c r="F12" s="260"/>
      <c r="G12" s="260"/>
      <c r="H12" s="260"/>
      <c r="I12" s="260"/>
    </row>
    <row r="15" spans="2:9" x14ac:dyDescent="0.3">
      <c r="G15" s="33"/>
    </row>
  </sheetData>
  <mergeCells count="10">
    <mergeCell ref="B12:I12"/>
    <mergeCell ref="B1:I1"/>
    <mergeCell ref="B8:C8"/>
    <mergeCell ref="B9:C9"/>
    <mergeCell ref="B10:C10"/>
    <mergeCell ref="B11:F11"/>
    <mergeCell ref="I4:I7"/>
    <mergeCell ref="B3:C3"/>
    <mergeCell ref="B7:C7"/>
    <mergeCell ref="B4:B6"/>
  </mergeCells>
  <phoneticPr fontId="20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K13"/>
  <sheetViews>
    <sheetView zoomScaleNormal="100" workbookViewId="0">
      <selection activeCell="E8" sqref="E8"/>
    </sheetView>
  </sheetViews>
  <sheetFormatPr defaultColWidth="8.875" defaultRowHeight="16.5" x14ac:dyDescent="0.3"/>
  <cols>
    <col min="1" max="1" width="6" style="3" customWidth="1"/>
    <col min="2" max="2" width="11.125" customWidth="1"/>
    <col min="3" max="3" width="10.375" customWidth="1"/>
    <col min="4" max="4" width="12" customWidth="1"/>
    <col min="5" max="5" width="12.125" customWidth="1"/>
    <col min="6" max="6" width="10.375" customWidth="1"/>
    <col min="7" max="7" width="12.375" customWidth="1"/>
    <col min="8" max="9" width="11.875" customWidth="1"/>
    <col min="10" max="11" width="12.75" customWidth="1"/>
  </cols>
  <sheetData>
    <row r="1" spans="1:11" ht="36" customHeight="1" x14ac:dyDescent="0.3">
      <c r="A1" s="275" t="s">
        <v>263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</row>
    <row r="2" spans="1:11" ht="30" customHeight="1" x14ac:dyDescent="0.3">
      <c r="A2" s="274" t="s">
        <v>265</v>
      </c>
      <c r="B2" s="274" t="s">
        <v>264</v>
      </c>
      <c r="C2" s="274"/>
      <c r="D2" s="274"/>
      <c r="E2" s="274"/>
      <c r="F2" s="274"/>
      <c r="G2" s="274" t="s">
        <v>271</v>
      </c>
      <c r="H2" s="274"/>
      <c r="I2" s="274"/>
      <c r="J2" s="274"/>
      <c r="K2" s="274"/>
    </row>
    <row r="3" spans="1:11" ht="30" customHeight="1" x14ac:dyDescent="0.3">
      <c r="A3" s="274"/>
      <c r="B3" s="132" t="s">
        <v>266</v>
      </c>
      <c r="C3" s="132" t="s">
        <v>267</v>
      </c>
      <c r="D3" s="132" t="s">
        <v>268</v>
      </c>
      <c r="E3" s="132" t="s">
        <v>269</v>
      </c>
      <c r="F3" s="132" t="s">
        <v>270</v>
      </c>
      <c r="G3" s="132" t="s">
        <v>272</v>
      </c>
      <c r="H3" s="132" t="s">
        <v>267</v>
      </c>
      <c r="I3" s="132" t="s">
        <v>268</v>
      </c>
      <c r="J3" s="132" t="s">
        <v>269</v>
      </c>
      <c r="K3" s="132" t="s">
        <v>270</v>
      </c>
    </row>
    <row r="4" spans="1:11" ht="30" customHeight="1" x14ac:dyDescent="0.3">
      <c r="A4" s="133">
        <v>1</v>
      </c>
      <c r="B4" s="132" t="s">
        <v>273</v>
      </c>
      <c r="C4" s="132" t="s">
        <v>273</v>
      </c>
      <c r="D4" s="134">
        <v>1384809</v>
      </c>
      <c r="E4" s="134">
        <v>737016</v>
      </c>
      <c r="F4" s="134">
        <v>-647793</v>
      </c>
      <c r="G4" s="132" t="s">
        <v>279</v>
      </c>
      <c r="H4" s="132" t="s">
        <v>280</v>
      </c>
      <c r="I4" s="135">
        <v>1090791</v>
      </c>
      <c r="J4" s="134">
        <v>589471</v>
      </c>
      <c r="K4" s="134"/>
    </row>
    <row r="5" spans="1:11" ht="30" customHeight="1" x14ac:dyDescent="0.3">
      <c r="A5" s="133">
        <v>2</v>
      </c>
      <c r="B5" s="132" t="s">
        <v>274</v>
      </c>
      <c r="C5" s="132" t="s">
        <v>274</v>
      </c>
      <c r="D5" s="134">
        <v>131264</v>
      </c>
      <c r="E5" s="134">
        <v>129000</v>
      </c>
      <c r="F5" s="134">
        <v>-2264</v>
      </c>
      <c r="G5" s="132" t="s">
        <v>279</v>
      </c>
      <c r="H5" s="132" t="s">
        <v>281</v>
      </c>
      <c r="I5" s="135">
        <v>2531</v>
      </c>
      <c r="J5" s="134">
        <v>3674</v>
      </c>
      <c r="K5" s="134"/>
    </row>
    <row r="6" spans="1:11" ht="30" customHeight="1" x14ac:dyDescent="0.3">
      <c r="A6" s="133">
        <v>3</v>
      </c>
      <c r="B6" s="132" t="s">
        <v>275</v>
      </c>
      <c r="C6" s="132" t="s">
        <v>275</v>
      </c>
      <c r="D6" s="134">
        <v>1328</v>
      </c>
      <c r="E6" s="134">
        <v>1200</v>
      </c>
      <c r="F6" s="134">
        <v>-128</v>
      </c>
      <c r="G6" s="132" t="s">
        <v>279</v>
      </c>
      <c r="H6" s="132" t="s">
        <v>282</v>
      </c>
      <c r="I6" s="135">
        <v>65985</v>
      </c>
      <c r="J6" s="134">
        <v>80199</v>
      </c>
      <c r="K6" s="134"/>
    </row>
    <row r="7" spans="1:11" ht="30" customHeight="1" x14ac:dyDescent="0.3">
      <c r="A7" s="133">
        <v>4</v>
      </c>
      <c r="B7" s="132" t="s">
        <v>277</v>
      </c>
      <c r="C7" s="132" t="s">
        <v>277</v>
      </c>
      <c r="D7" s="134">
        <v>145246</v>
      </c>
      <c r="E7" s="134">
        <v>146000</v>
      </c>
      <c r="F7" s="134">
        <v>754</v>
      </c>
      <c r="G7" s="132" t="s">
        <v>283</v>
      </c>
      <c r="H7" s="132" t="s">
        <v>287</v>
      </c>
      <c r="I7" s="135">
        <v>26575</v>
      </c>
      <c r="J7" s="134">
        <v>45560</v>
      </c>
      <c r="K7" s="134"/>
    </row>
    <row r="8" spans="1:11" ht="30" customHeight="1" x14ac:dyDescent="0.3">
      <c r="A8" s="133">
        <v>5</v>
      </c>
      <c r="B8" s="132" t="s">
        <v>276</v>
      </c>
      <c r="C8" s="132" t="s">
        <v>276</v>
      </c>
      <c r="D8" s="134">
        <v>24391</v>
      </c>
      <c r="E8" s="134">
        <v>17700</v>
      </c>
      <c r="F8" s="134">
        <v>-6691</v>
      </c>
      <c r="G8" s="132" t="s">
        <v>284</v>
      </c>
      <c r="H8" s="132" t="s">
        <v>282</v>
      </c>
      <c r="I8" s="135">
        <v>369577</v>
      </c>
      <c r="J8" s="134">
        <v>253456</v>
      </c>
      <c r="K8" s="134"/>
    </row>
    <row r="9" spans="1:11" ht="30" customHeight="1" x14ac:dyDescent="0.3">
      <c r="A9" s="133">
        <v>6</v>
      </c>
      <c r="B9" s="132"/>
      <c r="C9" s="132"/>
      <c r="D9" s="134"/>
      <c r="E9" s="134"/>
      <c r="F9" s="134"/>
      <c r="G9" s="132" t="s">
        <v>284</v>
      </c>
      <c r="H9" s="132" t="s">
        <v>288</v>
      </c>
      <c r="I9" s="135">
        <v>42288</v>
      </c>
      <c r="J9" s="134">
        <v>39586</v>
      </c>
      <c r="K9" s="134"/>
    </row>
    <row r="10" spans="1:11" ht="30" customHeight="1" x14ac:dyDescent="0.3">
      <c r="A10" s="133">
        <v>7</v>
      </c>
      <c r="B10" s="132"/>
      <c r="C10" s="132"/>
      <c r="D10" s="134"/>
      <c r="E10" s="134"/>
      <c r="F10" s="134"/>
      <c r="G10" s="132" t="s">
        <v>284</v>
      </c>
      <c r="H10" s="132" t="s">
        <v>284</v>
      </c>
      <c r="I10" s="135">
        <v>85014</v>
      </c>
      <c r="J10" s="134">
        <v>67054</v>
      </c>
      <c r="K10" s="134"/>
    </row>
    <row r="11" spans="1:11" ht="30" customHeight="1" x14ac:dyDescent="0.3">
      <c r="A11" s="133">
        <v>8</v>
      </c>
      <c r="B11" s="132"/>
      <c r="C11" s="132"/>
      <c r="D11" s="134"/>
      <c r="E11" s="134"/>
      <c r="F11" s="134"/>
      <c r="G11" s="132" t="s">
        <v>285</v>
      </c>
      <c r="H11" s="132" t="s">
        <v>285</v>
      </c>
      <c r="I11" s="135">
        <v>0</v>
      </c>
      <c r="J11" s="134">
        <v>1000</v>
      </c>
      <c r="K11" s="134"/>
    </row>
    <row r="12" spans="1:11" ht="30" customHeight="1" x14ac:dyDescent="0.3">
      <c r="A12" s="133">
        <v>9</v>
      </c>
      <c r="B12" s="132"/>
      <c r="C12" s="132"/>
      <c r="D12" s="134"/>
      <c r="E12" s="134"/>
      <c r="F12" s="134"/>
      <c r="G12" s="132" t="s">
        <v>286</v>
      </c>
      <c r="H12" s="132" t="s">
        <v>286</v>
      </c>
      <c r="I12" s="136">
        <v>5490</v>
      </c>
      <c r="J12" s="134">
        <v>5490</v>
      </c>
      <c r="K12" s="134"/>
    </row>
    <row r="13" spans="1:11" ht="30" customHeight="1" x14ac:dyDescent="0.3">
      <c r="A13" s="274" t="s">
        <v>278</v>
      </c>
      <c r="B13" s="274"/>
      <c r="C13" s="274"/>
      <c r="D13" s="134">
        <f>SUM(D4:D12)</f>
        <v>1687038</v>
      </c>
      <c r="E13" s="134">
        <f t="shared" ref="E13:F13" si="0">SUM(E4:E12)</f>
        <v>1030916</v>
      </c>
      <c r="F13" s="134">
        <f t="shared" si="0"/>
        <v>-656122</v>
      </c>
      <c r="G13" s="132"/>
      <c r="H13" s="132"/>
      <c r="I13" s="136">
        <f>SUM(I4:I12)</f>
        <v>1688251</v>
      </c>
      <c r="J13" s="136">
        <f>SUM(J4:J12)</f>
        <v>1085490</v>
      </c>
      <c r="K13" s="136">
        <f t="shared" ref="K13" si="1">SUM(K4:K12)</f>
        <v>0</v>
      </c>
    </row>
  </sheetData>
  <mergeCells count="5">
    <mergeCell ref="A13:C13"/>
    <mergeCell ref="A2:A3"/>
    <mergeCell ref="A1:K1"/>
    <mergeCell ref="B2:F2"/>
    <mergeCell ref="G2:K2"/>
  </mergeCells>
  <phoneticPr fontId="2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2</vt:i4>
      </vt:variant>
    </vt:vector>
  </HeadingPairs>
  <TitlesOfParts>
    <vt:vector size="10" baseType="lpstr">
      <vt:lpstr>세입부</vt:lpstr>
      <vt:lpstr>세출부</vt:lpstr>
      <vt:lpstr>급여산출기초1</vt:lpstr>
      <vt:lpstr>사회보험</vt:lpstr>
      <vt:lpstr>임직원보수일람표1</vt:lpstr>
      <vt:lpstr>운영비</vt:lpstr>
      <vt:lpstr>생계비</vt:lpstr>
      <vt:lpstr>Sheet11</vt:lpstr>
      <vt:lpstr>세출부!Consolidate_Area</vt:lpstr>
      <vt:lpstr>세출부!Print_Titles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하미영</dc:creator>
  <cp:lastModifiedBy>김문정</cp:lastModifiedBy>
  <cp:revision>153</cp:revision>
  <cp:lastPrinted>2018-12-07T02:18:13Z</cp:lastPrinted>
  <dcterms:created xsi:type="dcterms:W3CDTF">2013-12-12T01:03:00Z</dcterms:created>
  <dcterms:modified xsi:type="dcterms:W3CDTF">2018-12-07T09:25:49Z</dcterms:modified>
</cp:coreProperties>
</file>