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5" lowestEdited="8.5" rupBuild="6.1107"/>
  <x:bookViews>
    <x:workbookView xWindow="0" yWindow="0" windowWidth="28365" windowHeight="12135" activeTab="1"/>
  </x:bookViews>
  <x:sheets>
    <x:sheet name="세입부" sheetId="1" r:id="rId3"/>
    <x:sheet name="세출부" sheetId="2" r:id="rId4"/>
    <x:sheet name="급여산출기초1" sheetId="3" r:id="rId5"/>
    <x:sheet name="사회보험" sheetId="4" r:id="rId6"/>
    <x:sheet name="임직원보수일람표1" sheetId="5" r:id="rId7"/>
    <x:sheet name="운영비" sheetId="6" r:id="rId8"/>
    <x:sheet name="생계비" sheetId="7" r:id="rId9"/>
    <x:sheet name="기타보조수입" sheetId="8" r:id="rId10"/>
    <x:sheet name="기능보강" sheetId="9" r:id="rId11"/>
    <x:sheet name="Sheet11" sheetId="10" r:id="rId12"/>
  </x:sheets>
  <x:definedNames>
    <x:definedName name="_xlnm.Consolidate_Area" localSheetId="1">세출부!$1:$5</x:definedName>
  </x:definedNames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성애원</x:author>
    <x:author>하미영</x:author>
  </x:authors>
  <x:commentList>
    <x:comment ref="M3:M3" authorId="0">
      <x:text>
        <x:r>
          <x:rPr>
            <x:rFont val="굴림"/>
            <x:sz val="9"/>
            <x:color rgb="ff000000"/>
            <x:b val="1"/>
          </x:rPr>
          <x:t xml:space="preserve">성애원:
</x:t>
        </x:r>
        <x:r>
          <x:rPr>
            <x:rFont val="굴림"/>
            <x:sz val="9"/>
            <x:color rgb="ff000000"/>
          </x:rPr>
          <x:t>시간외수당 셀 참고</x:t>
        </x:r>
      </x:text>
    </x:comment>
    <x:comment ref="N4:N4" authorId="1">
      <x:text>
        <x:r>
          <x:rPr>
            <x:rFont val="굴림"/>
            <x:sz val="9"/>
            <x:color rgb="ff000000"/>
            <x:b val="1"/>
          </x:rPr>
          <x:t xml:space="preserve">시간외수당:11월분+12월분
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성애원</x:author>
    <x:author>하미영</x:author>
  </x:authors>
  <x:commentList>
    <x:comment ref="M3:M3" authorId="0">
      <x:text>
        <x:r>
          <x:rPr>
            <x:rFont val="굴림"/>
            <x:sz val="9"/>
            <x:color rgb="ff000000"/>
            <x:b val="1"/>
          </x:rPr>
          <x:t xml:space="preserve">성애원:
</x:t>
        </x:r>
        <x:r>
          <x:rPr>
            <x:rFont val="굴림"/>
            <x:sz val="9"/>
            <x:color rgb="ff000000"/>
          </x:rPr>
          <x:t>시간외수당 셀 참고</x:t>
        </x:r>
      </x:text>
    </x:comment>
    <x:comment ref="N4:N4" authorId="1">
      <x:text>
        <x:r>
          <x:rPr>
            <x:rFont val="굴림"/>
            <x:sz val="9"/>
            <x:color rgb="ff000000"/>
            <x:b val="1"/>
          </x:rPr>
          <x:t xml:space="preserve">시간외수당:11월분+12월분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<x:sst xmlns:r="http://schemas.openxmlformats.org/officeDocument/2006/relationships" xmlns:c="http://schemas.openxmlformats.org/drawingml/2006/chart" xmlns:x="http://schemas.openxmlformats.org/spreadsheetml/2006/main" count="477" uniqueCount="320">
  <x:si>
    <x:t xml:space="preserve">전화요금        300,000*12월=  3,600,000
전기요금      1,000,000*12월= 12,000,000
상하수도요금    600,000*12월=  7,200,000
인터넷및키폰요금200,000*12월=  2,400,000
TV사용료        200,000*12월=  2,400,000
우편요금         50,000*12월=    600,000
쓰레기봉투구입  200,000*12월= 2,400,000
납부필증        100,000*12월= 1,200,000
계                           31,800,000 </x:t>
  </x:si>
  <x:si>
    <x:t>관</x:t>
  </x:si>
  <x:si>
    <x:t>증</x:t>
  </x:si>
  <x:si>
    <x:t>계</x:t>
  </x:si>
  <x:si>
    <x:t xml:space="preserve">항 </x:t>
  </x:si>
  <x:si>
    <x:t>잡수입</x:t>
  </x:si>
  <x:si>
    <x:t>교육비</x:t>
  </x:si>
  <x:si>
    <x:t>전입금</x:t>
  </x:si>
  <x:si>
    <x:t>사무비</x:t>
  </x:si>
  <x:si>
    <x:t>사업비</x:t>
  </x:si>
  <x:si>
    <x:t>예비비</x:t>
  </x:si>
  <x:si>
    <x:t>운영비</x:t>
  </x:si>
  <x:si>
    <x:t>장의비</x:t>
  </x:si>
  <x:si>
    <x:t>인건비</x:t>
  </x:si>
  <x:si>
    <x:t>시설비</x:t>
  </x:si>
  <x:si>
    <x:t>감</x:t>
  </x:si>
  <x:si>
    <x:t>잡지출</x:t>
  </x:si>
  <x:si>
    <x:t>소계</x:t>
  </x:si>
  <x:si>
    <x:t>국민건강보험 24,434,000
장기요양보험  1,600,000
국민연금보험 36,712,000
산재보험      4,568,000
고용보험      7,342,000
계           74,656,000</x:t>
  </x:si>
  <x:si>
    <x:t>진료비             200,000*12월=2,400,000
입원비            1,000,000*2명=2,000,000
약품구입            50,000*12월=  600,000
장애아동진단비      100,000*20명=2,000,000
CT 및 MRI 촬영                   1,000,000
안경수선및수리비 50,000*2명*12월=1,200,000 
계                               9,200,000</x:t>
  </x:si>
  <x:si>
    <x:t>전년도</x:t>
  </x:si>
  <x:si>
    <x:t>이월금</x:t>
  </x:si>
  <x:si>
    <x:t>목</x:t>
  </x:si>
  <x:si>
    <x:t xml:space="preserve">취사연료비   1,980*72명*12월=1,711,000
종사자급식비 1,000*29명*12월=  348,000
심야전기     1,500,000*12월=18,000,000
개인부담        60,000*12월=   720,000
계                          20,779,000 </x:t>
  </x:si>
  <x:si>
    <x:t xml:space="preserve">복지수당    63,000,000
영아위생대     810,000
아동용돈    11,916,000
하계수련비   1,656,000
수학여행비     765,000
건전육성비   4,480,000
안전관리비   2,000,000
계          84,627,000           </x:t>
  </x:si>
  <x:si>
    <x:t>아동이미용비      월50,000*12월=   600,000
아동목욕비      40명*6,000*12월= 2,880,000
계                               3,480,000</x:t>
  </x:si>
  <x:si>
    <x:t>예산액</x:t>
  </x:si>
  <x:si>
    <x:t>산 출 기 초</x:t>
  </x:si>
  <x:si>
    <x:t>세 입 부</x:t>
  </x:si>
  <x:si>
    <x:t>공공요금</x:t>
  </x:si>
  <x:si>
    <x:t>시설장비유지비</x:t>
  </x:si>
  <x:si>
    <x:t>후원금수입</x:t>
  </x:si>
  <x:si>
    <x:t>합    계</x:t>
  </x:si>
  <x:si>
    <x:t>보조금수입</x:t>
  </x:si>
  <x:si>
    <x:t>영아위생대</x:t>
  </x:si>
  <x:si>
    <x:t>기타보조금</x:t>
  </x:si>
  <x:si>
    <x:t>법인전입금</x:t>
  </x:si>
  <x:si>
    <x:t>회 의 비</x:t>
  </x:si>
  <x:si>
    <x:t>학용품비</x:t>
  </x:si>
  <x:si>
    <x:t>비지정후원금</x:t>
  </x:si>
  <x:si>
    <x:t>이미용비</x:t>
  </x:si>
  <x:si>
    <x:t>예 산 액</x:t>
  </x:si>
  <x:si>
    <x:t>제세공과금</x:t>
  </x:si>
  <x:si>
    <x:t>업무추진비</x:t>
  </x:si>
  <x:si>
    <x:t>월동대책비</x:t>
  </x:si>
  <x:si>
    <x:t>도서구입비</x:t>
  </x:si>
  <x:si>
    <x:t>과     목</x:t>
  </x:si>
  <x:si>
    <x:t>(단위:천원)</x:t>
  </x:si>
  <x:si>
    <x:t>세 출 부</x:t>
  </x:si>
  <x:si>
    <x:t>자산취득비</x:t>
  </x:si>
  <x:si>
    <x:t>기관운영비</x:t>
  </x:si>
  <x:si>
    <x:t>당해년도</x:t>
  </x:si>
  <x:si>
    <x:t>시도보조금</x:t>
  </x:si>
  <x:si>
    <x:t>기타교육비</x:t>
  </x:si>
  <x:si>
    <x:t>재산조성비</x:t>
  </x:si>
  <x:si>
    <x:t>전년도이월금</x:t>
  </x:si>
  <x:si>
    <x:t>학습지원비</x:t>
  </x:si>
  <x:si>
    <x:t xml:space="preserve">예 산 액 </x:t>
  </x:si>
  <x:si>
    <x:t>하계수련비</x:t>
  </x:si>
  <x:si>
    <x:t>지정후원금</x:t>
  </x:si>
  <x:si>
    <x:t xml:space="preserve">명절선물구입 29명*10,000*2회=  580,000
직원워크샵   29명*30,000*2회=1,740,000
직원유니폼   29명*20,000    =  580,000
공로패제작    2명*66,000    =  132,000
계                           3,032,000   </x:t>
  </x:si>
  <x:si>
    <x:t xml:space="preserve">피복비 18,309*72명*12월=15,819,000
후원금 30,000*72명*12월=25,920,000
계                      41,739,000 </x:t>
  </x:si>
  <x:si>
    <x:t>아동양육수당
영아1명*150,000원*12월=1,800,000
아동2명*100,000원*12월=2,400,000
계                     4,200,000</x:t>
  </x:si>
  <x:si>
    <x:t>합      계</x:t>
  </x:si>
  <x:si>
    <x:t xml:space="preserve">피아노      300,000*12월= 3,600,000
태권도      150,000*12월= 1,800,000
한자서예    200,000*12월= 2,400,000
눈높이      800,000*12월= 9,600,000
씽크빅      700,000*12월= 8,400,000
기타사교육비 500,000*12월= 6,000,000
계                        31,800,000 </x:t>
  </x:si>
  <x:si>
    <x:t>수용기관경비
- 양육수당
- 영아위생대
- 아동용돈
- 하계수련비</x:t>
  </x:si>
  <x:si>
    <x:t>주부식비
1식
1,978원
1,978*91식
월 1인당
180,007</x:t>
  </x:si>
  <x:si>
    <x:t>연합회행사지원비       600,000
어린이날행사비       2,000,000
성탄파티             2,000,000
계                   4,600,000</x:t>
  </x:si>
  <x:si>
    <x:t xml:space="preserve">인건비     933,158,000 
생계비     179,297,000 
운영비     104,842,000
기능보강    41,420,000
계       1,258,717,000 </x:t>
  </x:si>
  <x:si>
    <x:t>건물유지비용 1,000,000*12월=12,000,000
안전관리비                   2,000,000
계                          14,000,000</x:t>
  </x:si>
  <x:si>
    <x:t>시설운영위원회의비 200,000*4분기=800,000
후원자간담회비     50,000원*12월=600,000
계                             1,400,000</x:t>
  </x:si>
  <x:si>
    <x:t>아동필요용품 45,000*72명*12월= 38,880,000 
양육수당 3명기준                4,200,000
영아위생대 22,500원*3명*12월=     810,000
아동용돈 56명기준              11,916,000 
하계수련비         24,000*69명= 1,656,000
후원금                          1,000,000
법인전입금                      1,000,000
계                             59,462,000</x:t>
  </x:si>
  <x:si>
    <x:t>건강보험
(2.995%)</x:t>
  </x:si>
  <x:si>
    <x:t>퇴직적립금
(A/12)</x:t>
  </x:si>
  <x:si>
    <x:t>29,000원*72명*2회</x:t>
  </x:si>
  <x:si>
    <x:t>2,000,000/년1회</x:t>
  </x:si>
  <x:si>
    <x:t>산재보험
(0.56%)</x:t>
  </x:si>
  <x:si>
    <x:t>현대해상여가지원
사업비</x:t>
  </x:si>
  <x:si>
    <x:t>장기
요양보험
(6.55%)</x:t>
  </x:si>
  <x:si>
    <x:t>28,676원*72명*1회</x:t>
  </x:si>
  <x:si>
    <x:t>2015년 임직원 보수일람표</x:t>
  </x:si>
  <x:si>
    <x:t xml:space="preserve">종사자급식비 29명*50,000*12월=17,400,000
개인부담금       125,000*12월= 1,500,000
실습비         70,000*5명*2회=   700,000
계                            19,600,000  </x:t>
  </x:si>
  <x:si>
    <x:t xml:space="preserve">차량유류대     600,000*12월= 7,200,000
차량정비유지비 100,000*12월= 1,200,000
차량소모품비   100,000*12월= 1,200,000
계                           9,600,000 </x:t>
  </x:si>
  <x:si>
    <x:t>비         교</x:t>
  </x:si>
  <x:si>
    <x:t>수용비 및
수수료</x:t>
  </x:si>
  <x:si>
    <x:t>85,000/년1인당</x:t>
  </x:si>
  <x:si>
    <x:t>기타예금
이자수입</x:t>
  </x:si>
  <x:si>
    <x:t>비        교</x:t>
  </x:si>
  <x:si>
    <x:t>38,700/년1인당</x:t>
  </x:si>
  <x:si>
    <x:t>성애원 라동 외벽공사</x:t>
  </x:si>
  <x:si>
    <x:t>118,157/월</x:t>
  </x:si>
  <x:si>
    <x:t>89,237/월</x:t>
  </x:si>
  <x:si>
    <x:t>80,000/년1인당</x:t>
  </x:si>
  <x:si>
    <x:t>14,270/년1인당</x:t>
  </x:si>
  <x:si>
    <x:t>사 용 자 부 담</x:t>
  </x:si>
  <x:si>
    <x:t>의무교육
프로그램</x:t>
  </x:si>
  <x:si>
    <x:t>아동개인결연
프로그램</x:t>
  </x:si>
  <x:si>
    <x:t>퇴직금및
퇴직적립금</x:t>
  </x:si>
  <x:si>
    <x:t>특별위로비(설,추석)</x:t>
  </x:si>
  <x:si>
    <x:t>산  출  기  초</x:t>
  </x:si>
  <x:si>
    <x:t>고용보험
(0.9%)</x:t>
  </x:si>
  <x:si>
    <x:t>200,000/월</x:t>
  </x:si>
  <x:si>
    <x:t>정서지원
프로그램</x:t>
  </x:si>
  <x:si>
    <x:t>사회보험
부담비용</x:t>
  </x:si>
  <x:si>
    <x:t>22,500/월1인당</x:t>
  </x:si>
  <x:si>
    <x:t>24,000/년1인당</x:t>
  </x:si>
  <x:si>
    <x:t>프로그램
사업비</x:t>
  </x:si>
  <x:si>
    <x:t>바우처
프로그램</x:t>
  </x:si>
  <x:si>
    <x:t>지정,비지정후원금</x:t>
  </x:si>
  <x:si>
    <x:t>150,000/월</x:t>
  </x:si>
  <x:si>
    <x:t>국민연금
(4.5%)</x:t>
  </x:si>
  <x:si>
    <x:t>춘계부식비/월동김장비</x:t>
  </x:si>
  <x:si>
    <x:t>100,000/월</x:t>
  </x:si>
  <x:si>
    <x:t>18,000/월1인당</x:t>
  </x:si>
  <x:si>
    <x:t>(단위 : 천원)</x:t>
  </x:si>
  <x:si>
    <x:t xml:space="preserve">아동급식비  180,007*72명*12개월=155,526,000
종사자급식비  29명*49,000원*12월=17,052,000
춘계부식,김장비 14,270원*72명*1회=1,028,000
월동대책비      28,676원*72명*1회=2,065,000
특별위로비      29,000원*72명*2회=4,176,000
후원금               200,000*12월=2,400,000
계                              182,247,000 </x:t>
  </x:si>
  <x:si>
    <x:t>초등부교재비 56명*38,700*년1회= 2,167,200
참고서비     56명*80,000*년1회= 4,480,000
기타도서구입비   100,000*4분기=   400,000
계                              7,047,200</x:t>
  </x:si>
  <x:si>
    <x:t>수지에니어그램       35,000*9명=   315,000
음악치료프로그램     70,000*5명=   350,000
또래관계개선프로그램 75,000*20명=1,500,000
계                               2,165,000</x:t>
  </x:si>
  <x:si>
    <x:t xml:space="preserve">직원교육비  50,000*29명=1,450,000
직원출장비 150,000*12월=1,800,000
시설장 세미나비           500,000
사무국장 세미나비         400,000
계                      4,150,000 </x:t>
  </x:si>
  <x:si>
    <x:t xml:space="preserve">라동 외벽공사 41,420,000(기능보강)
기타           5,000,000
계            46,420,000 </x:t>
  </x:si>
  <x:si>
    <x:t>주부식비통합
-피복비
-취사연료 포함</x:t>
  </x:si>
  <x:si>
    <x:t>180,007*72명*12개월=155,526,048</x:t>
  </x:si>
  <x:si>
    <x:t>2015년 성애원(시설) 관리운영비 산출내역(시비)</x:t>
  </x:si>
  <x:si>
    <x:t>200,296*72명*12개월=173,055,744</x:t>
  </x:si>
  <x:si>
    <x:t>3세이상 69명*24,000원*년1회=1,656,000</x:t>
  </x:si>
  <x:si>
    <x:t>초등학생 56명*80,000원*년1회=4,480,000</x:t>
  </x:si>
  <x:si>
    <x:t>초등6학년  9명*85,000원*12월=765,000</x:t>
  </x:si>
  <x:si>
    <x:t>학습재료 등 5,000*72명*12월=4,320,000</x:t>
  </x:si>
  <x:si>
    <x:t>학용품구입 5,000*72명*12월=4,320,000</x:t>
  </x:si>
  <x:si>
    <x:t>문화체험비 56명*6,000*12월=4,032,000</x:t>
  </x:si>
  <x:si>
    <x:t>유관기관 업무협의 비용 1.000.000</x:t>
  </x:si>
  <x:si>
    <x:t>퇴직금및퇴직적립금 70,885,000</x:t>
  </x:si>
  <x:si>
    <x:t>2014년도 아동복지시설 운영비등 지원기준</x:t>
  </x:si>
  <x:si>
    <x:t>2015년 성애원(시설) 기능보강사업 내역</x:t>
  </x:si>
  <x:si>
    <x:t>개인결연금 72명 55,000,000</x:t>
  </x:si>
  <x:si>
    <x:t>2014년도 아동복지시설 운영비 등 지원기준</x:t>
  </x:si>
  <x:si>
    <x:t>3명*89,237원*12월=3,212,532</x:t>
  </x:si>
  <x:si>
    <x:t>초등56명*38,700원*년1회=2,167,200</x:t>
  </x:si>
  <x:si>
    <x:t>1명*150,000원*12월=1,800,000</x:t>
  </x:si>
  <x:si>
    <x:t>72명*14,270원*년1회=1,027,440</x:t>
  </x:si>
  <x:si>
    <x:t>2명*100,000원*12월=2,400,000</x:t>
  </x:si>
  <x:si>
    <x:t>2명*200,000원*12월=4,800,000</x:t>
  </x:si>
  <x:si>
    <x:t>69명*118,157원*12월=97,833,996</x:t>
  </x:si>
  <x:si>
    <x:t xml:space="preserve">2015년도 성애원(시설) 세입·세출예산(안) </x:t>
  </x:si>
  <x:si>
    <x:t>18,309*72명*12개월=15,818,976</x:t>
  </x:si>
  <x:si>
    <x:t>월 1,980*72명*12개월=1,710,720</x:t>
  </x:si>
  <x:si>
    <x:t>3세미만 3명*22,500원*12월=810,000</x:t>
  </x:si>
  <x:si>
    <x:t>피 복 비
- 일반피복
- 런닝팬티
- 동내의</x:t>
  </x:si>
  <x:si>
    <x:t>교통안전,재난대비,약물오남용
실종예방,성폭력예방</x:t>
  </x:si>
  <x:si>
    <x:t>개인결연(개인후원,어린이재단)
아동연합회 경유 아동지정결연후원금
지역사회 지정후원금</x:t>
  </x:si>
  <x:si>
    <x:t>생 계 비
- 백미,정미
- 부식,간식
- 춘계부식비
- 월동대책비
- 특별위로비</x:t>
  </x:si>
  <x:si>
    <x:t>표준보수액
(A+120,000)</x:t>
  </x:si>
  <x:si>
    <x:t>2015년 종사자 인건비 산출내역</x:t>
  </x:si>
  <x:si>
    <x:t>2015년 종사자 사회보험 산출내역</x:t>
  </x:si>
  <x:si>
    <x:t>전년도 예산대비 3.6% 증액</x:t>
  </x:si>
  <x:si>
    <x:t>명절휴가비   40,703,000 
가계지원비   67,838,000
장기근속      6,960,000
가계보조     17,400,000
시간외수당   66,356,000
특수근무수당 17,520,000 
가족수당      5,520,000
복지수당     63,000,000
교통급식비   38,280,000
계          323,577,000</x:t>
  </x:si>
  <x:si>
    <x:t>김경화</x:t>
  </x:si>
  <x:si>
    <x:t>성애원</x:t>
  </x:si>
  <x:si>
    <x:t>이필순</x:t>
  </x:si>
  <x:si>
    <x:t>강명수</x:t>
  </x:si>
  <x:si>
    <x:t>여인실</x:t>
  </x:si>
  <x:si>
    <x:t>김문정</x:t>
  </x:si>
  <x:si>
    <x:t>박서정</x:t>
  </x:si>
  <x:si>
    <x:t>임수진</x:t>
  </x:si>
  <x:si>
    <x:t>전상미</x:t>
  </x:si>
  <x:si>
    <x:t>개보수</x:t>
  </x:si>
  <x:si>
    <x:t>지원금</x:t>
  </x:si>
  <x:si>
    <x:t>56명</x:t>
  </x:si>
  <x:si>
    <x:t>계3명</x:t>
  </x:si>
  <x:si>
    <x:t>시간</x:t>
  </x:si>
  <x:si>
    <x:t>엄민지</x:t>
  </x:si>
  <x:si>
    <x:t>피복비</x:t>
  </x:si>
  <x:si>
    <x:t>최정은</x:t>
  </x:si>
  <x:si>
    <x:t>서가현</x:t>
  </x:si>
  <x:si>
    <x:t>***</x:t>
  </x:si>
  <x:si>
    <x:t>장은주</x:t>
  </x:si>
  <x:si>
    <x:t>총급여</x:t>
  </x:si>
  <x:si>
    <x:t>박지혜</x:t>
  </x:si>
  <x:si>
    <x:t>김시래</x:t>
  </x:si>
  <x:si>
    <x:t>임낙영</x:t>
  </x:si>
  <x:si>
    <x:t>성명</x:t>
  </x:si>
  <x:si>
    <x:t>이명진</x:t>
  </x:si>
  <x:si>
    <x:t>김희련</x:t>
  </x:si>
  <x:si>
    <x:t>김영순</x:t>
  </x:si>
  <x:si>
    <x:t>하미영</x:t>
  </x:si>
  <x:si>
    <x:t>박혜진</x:t>
  </x:si>
  <x:si>
    <x:t>유영애</x:t>
  </x:si>
  <x:si>
    <x:t>이미남</x:t>
  </x:si>
  <x:si>
    <x:t>박웅희</x:t>
  </x:si>
  <x:si>
    <x:t>김수지</x:t>
  </x:si>
  <x:si>
    <x:t>오승희</x:t>
  </x:si>
  <x:si>
    <x:t>곽민정</x:t>
  </x:si>
  <x:si>
    <x:t>윤지희</x:t>
  </x:si>
  <x:si>
    <x:t>한경화</x:t>
  </x:si>
  <x:si>
    <x:t>급여계</x:t>
  </x:si>
  <x:si>
    <x:t>공제액</x:t>
  </x:si>
  <x:si>
    <x:t>직책</x:t>
  </x:si>
  <x:si>
    <x:t>호봉</x:t>
  </x:si>
  <x:si>
    <x:t>사무원</x:t>
  </x:si>
  <x:si>
    <x:t>합 계</x:t>
  </x:si>
  <x:si>
    <x:t>월</x:t>
  </x:si>
  <x:si>
    <x:t>구 분</x:t>
  </x:si>
  <x:si>
    <x:t>간호사</x:t>
  </x:si>
  <x:si>
    <x:t>기본급</x:t>
  </x:si>
  <x:si>
    <x:t>연2회</x:t>
  </x:si>
  <x:si>
    <x:t>상여계</x:t>
  </x:si>
  <x:si>
    <x:t>영양사</x:t>
  </x:si>
  <x:si>
    <x:t>NO</x:t>
  </x:si>
  <x:si>
    <x:t>소 계</x:t>
  </x:si>
  <x:si>
    <x:t>위생원</x:t>
  </x:si>
  <x:si>
    <x:t>내역</x:t>
  </x:si>
  <x:si>
    <x:t>연1회</x:t>
  </x:si>
  <x:si>
    <x:t>합계</x:t>
  </x:si>
  <x:si>
    <x:t>기준액</x:t>
  </x:si>
  <x:si>
    <x:t>비 고</x:t>
  </x:si>
  <x:si>
    <x:t xml:space="preserve">사무용품비     200,000*12월= 2,400,000
인쇄비         400,000* 4월= 1,600,000
집기구입비     100,000* 6월=   600,000
공고료         100,000*12월= 1,200,000
수수료         100,000*12월= 1,200,000
등기료         100,000*12월= 1,200,000
운송비          50,000*12월=   600,000
통행료         100,000*12월= 1,200,000
주차료         100,000*12월= 1,200,000
A/S비          100,000*12월= 1,200,000
신문대금         30,000*12월=   360,000
복사기사용료    300,000*12월= 3,600,000
정수기 렌탈료   300,000*12월= 3,600,000
기타                          1,000,000
계                           20,960,000 </x:t>
  </x:si>
  <x:si>
    <x:t>정근수당</x:t>
  </x:si>
  <x:si>
    <x:t>건전육성비</x:t>
  </x:si>
  <x:si>
    <x:t>항목삭제</x:t>
  </x:si>
  <x:si>
    <x:t>차감지급액</x:t>
  </x:si>
  <x:si>
    <x:t>생활지도원3</x:t>
  </x:si>
  <x:si>
    <x:t>합  계</x:t>
  </x:si>
  <x:si>
    <x:t>24개월 미만</x:t>
  </x:si>
  <x:si>
    <x:t>기타운영비</x:t>
  </x:si>
  <x:si>
    <x:t>장기
요양보험</x:t>
  </x:si>
  <x:si>
    <x:t>장기근속</x:t>
  </x:si>
  <x:si>
    <x:t>2명 기준</x:t>
  </x:si>
  <x:si>
    <x:t>생활지도원15</x:t>
  </x:si>
  <x:si>
    <x:t>생활지도원6</x:t>
  </x:si>
  <x:si>
    <x:t>사무국장</x:t>
  </x:si>
  <x:si>
    <x:t>치료재활사업비</x:t>
  </x:si>
  <x:si>
    <x:t>1명 기준</x:t>
  </x:si>
  <x:si>
    <x:t>당해연도</x:t>
  </x:si>
  <x:si>
    <x:t>명절휴가비</x:t>
  </x:si>
  <x:si>
    <x:t>국민연금</x:t>
  </x:si>
  <x:si>
    <x:t>기능보강</x:t>
  </x:si>
  <x:si>
    <x:t>주부식비</x:t>
  </x:si>
  <x:si>
    <x:t>15년 신규</x:t>
  </x:si>
  <x:si>
    <x:t>의 료 비</x:t>
  </x:si>
  <x:si>
    <x:t>생활지도원18</x:t>
  </x:si>
  <x:si>
    <x:t>급    여</x:t>
  </x:si>
  <x:si>
    <x:t>(단위:원)</x:t>
  </x:si>
  <x:si>
    <x:t>제 수 당</x:t>
  </x:si>
  <x:si>
    <x:t>기본급계</x:t>
  </x:si>
  <x:si>
    <x:t>교 통 비</x:t>
  </x:si>
  <x:si>
    <x:t>여    비</x:t>
  </x:si>
  <x:si>
    <x:t>차 량 비</x:t>
  </x:si>
  <x:si>
    <x:t>생활지도원12</x:t>
  </x:si>
  <x:si>
    <x:t>생활지도원14</x:t>
  </x:si>
  <x:si>
    <x:t>가족수당</x:t>
  </x:si>
  <x:si>
    <x:t>기타후생비</x:t>
  </x:si>
  <x:si>
    <x:t>가계보조</x:t>
  </x:si>
  <x:si>
    <x:t>지급회수</x:t>
  </x:si>
  <x:si>
    <x:t>시간외수당</x:t>
  </x:si>
  <x:si>
    <x:t>표준보수월액</x:t>
  </x:si>
  <x:si>
    <x:t>조리원2</x:t>
  </x:si>
  <x:si>
    <x:t>12개월 미만</x:t>
  </x:si>
  <x:si>
    <x:t>행사지원비</x:t>
  </x:si>
  <x:si>
    <x:t>특수근무수당</x:t>
  </x:si>
  <x:si>
    <x:t>퇴직적립금</x:t>
  </x:si>
  <x:si>
    <x:t>생활지도원7</x:t>
  </x:si>
  <x:si>
    <x:t>조리원1</x:t>
  </x:si>
  <x:si>
    <x:t>제수당계</x:t>
  </x:si>
  <x:si>
    <x:t>명절위로비</x:t>
  </x:si>
  <x:si>
    <x:t>3세이상</x:t>
  </x:si>
  <x:si>
    <x:t>생활지도원4</x:t>
  </x:si>
  <x:si>
    <x:t>초등부교재대</x:t>
  </x:si>
  <x:si>
    <x:t>자금원천</x:t>
  </x:si>
  <x:si>
    <x:t>생활지도원10</x:t>
  </x:si>
  <x:si>
    <x:t>생활지도원1</x:t>
  </x:si>
  <x:si>
    <x:t>아동용돈</x:t>
  </x:si>
  <x:si>
    <x:t>생활지도원9</x:t>
  </x:si>
  <x:si>
    <x:t>가계지원비</x:t>
  </x:si>
  <x:si>
    <x:t>성 애 원</x:t>
  </x:si>
  <x:si>
    <x:t>기말수당</x:t>
  </x:si>
  <x:si>
    <x:t>생활지도원2</x:t>
  </x:si>
  <x:si>
    <x:t>3세미만</x:t>
  </x:si>
  <x:si>
    <x:t>지급기준</x:t>
  </x:si>
  <x:si>
    <x:t>생활지도원13</x:t>
  </x:si>
  <x:si>
    <x:t>36개월 미만</x:t>
  </x:si>
  <x:si>
    <x:t>생활지도원16</x:t>
  </x:si>
  <x:si>
    <x:t>생활지도원8</x:t>
  </x:si>
  <x:si>
    <x:t>취사연료비</x:t>
  </x:si>
  <x:si>
    <x:t>산출내역</x:t>
  </x:si>
  <x:si>
    <x:t>생활지도원5</x:t>
  </x:si>
  <x:si>
    <x:t>생활지도원11</x:t>
  </x:si>
  <x:si>
    <x:t>예상
인원</x:t>
  </x:si>
  <x:si>
    <x:t>생활복지사</x:t>
  </x:si>
  <x:si>
    <x:t>생활지도원17</x:t>
  </x:si>
  <x:si>
    <x:t>교통급식비</x:t>
  </x:si>
  <x:si>
    <x:t>문화체험사업비</x:t>
  </x:si>
  <x:si>
    <x:t>고용보험</x:t>
  </x:si>
  <x:si>
    <x:t>특수
근무수당</x:t>
  </x:si>
  <x:si>
    <x:t>건강보험</x:t>
  </x:si>
  <x:si>
    <x:t>자립전담요원</x:t>
  </x:si>
  <x:si>
    <x:t>연 료 비</x:t>
  </x:si>
  <x:si>
    <x:t>국고보조금</x:t>
  </x:si>
  <x:si>
    <x:t xml:space="preserve">잡지출 </x:t>
  </x:si>
  <x:si>
    <x:t>72명기준</x:t>
  </x:si>
  <x:si>
    <x:t>수학여행비</x:t>
  </x:si>
  <x:si>
    <x:t>계(C)</x:t>
  </x:si>
  <x:si>
    <x:t>원  장</x:t>
  </x:si>
  <x:si>
    <x:t>복지수당</x:t>
  </x:si>
  <x:si>
    <x:t>기타잡수입</x:t>
  </x:si>
  <x:si>
    <x:t>산재보험</x:t>
  </x:si>
  <x:si>
    <x:t>안전관리비</x:t>
  </x:si>
  <x:si>
    <x:t>소계(A)</x:t>
  </x:si>
  <x:si>
    <x:t>임상심리상담사</x:t>
  </x:si>
  <x:si>
    <x:t xml:space="preserve">후원자 감사패      66,000원*10개=  660,000
후원자 감사선물  1,000,000원*2회=2,000,000
기관홍보용 달력제작 13,000*150부=1,950,000 
계                               4,610,000 </x:t>
  </x:si>
  <x:si>
    <x:t>초등6학년  9명*18,000원*12월=1,944,000
초등5학년 11명*18,000원*12월=2,376,000
초등4학년 11명*18,000원*12월=2,376,000
초등3학년 12명*18,000원*12월=2,592,000
초등2학년  8명*18,000원*12월=1,728,000
초등1학년  5명*18,000원*10월=900,000</x:t>
  </x:si>
  <x:si>
    <x:t xml:space="preserve">2015년 성애원(시설) 경상보조금 생계비(국시비) 산출내역 </x:t>
  </x:si>
  <x:si>
    <x:t>2015년 성애원(시설) 경상보조금 관리운영비 산출내역(국시비)</x:t>
  </x:si>
  <x:si>
    <x:t>2015년 성애원(시설) 기타보조금수입(양육수당) 산출내역</x:t>
  </x:si>
  <x:si>
    <x:t>후원금 각종비품구입
500,000*12월=6,000,000</x:t>
  </x:si>
  <x:si>
    <x:t>수학여행비     85,000*9명*1회=   765,000</x:t>
  </x:si>
  <x:si>
    <x:t>바우처지원비 월1,000,000*12월=12,000,000</x:t>
  </x:si>
  <x:si>
    <x:t xml:space="preserve">신원보증보험       15,000*3명= 45,000
상해보험                      200,000
화재보험                      300,000
자동차보험(스타렉스)           800,000
자동차보험(모닝)               600,000
자동차보험(스파크)             600,000
영업배상책임보험               500,000
자동차세                      300,000
환경개선부담금               1,000,000
아동연합회비1,100,000*4분기= 4,400,000
계                           8,745,000 </x:t>
  </x:si>
  <x:si>
    <x:t xml:space="preserve">아동 72명*5,000*12월=4,320,000 
생일파티 72명*40,000= 2,880,000
계                   7,200,000 </x:t>
  </x:si>
  <x:si>
    <x:t>기본급     407,028,000
기말수당    67,838,000
정근수당    52,174,000
계         527,040,000</x:t>
  </x:si>
  <x:si>
    <x:t xml:space="preserve">교통비   30,000*12월=360,000
초등6학년 20,000*9명=180,000
계                   540,000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</x:si>
</x:sst>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0;[Red]#,##0"/>
  </x:numFmts>
  <x:fonts count="2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바탕체"/>
      <x:sz val="12"/>
      <x:color rgb="ff000000"/>
      <x:b val="1"/>
    </x:font>
    <x:font>
      <x:name val="바탕체"/>
      <x:sz val="20"/>
      <x:color rgb="ff000000"/>
      <x:b val="1"/>
    </x:font>
    <x:font>
      <x:name val="바탕체"/>
      <x:sz val="11"/>
      <x:color rgb="ff000000"/>
      <x:b val="1"/>
    </x:font>
    <x:font>
      <x:name val="바탕체"/>
      <x:sz val="9"/>
      <x:color rgb="ff000000"/>
      <x:b val="1"/>
    </x:font>
    <x:font>
      <x:name val="굴림체"/>
      <x:sz val="11"/>
      <x:color rgb="ff000000"/>
    </x:font>
    <x:font>
      <x:name val="굴림체"/>
      <x:sz val="12"/>
      <x:color rgb="ff000000"/>
      <x:b val="1"/>
    </x:font>
    <x:font>
      <x:name val="굴림체"/>
      <x:sz val="11"/>
      <x:color rgb="ff000000"/>
      <x:b val="1"/>
    </x:font>
    <x:font>
      <x:name val="바탕체"/>
      <x:sz val="11"/>
      <x:color rgb="ff000000"/>
    </x:font>
    <x:font>
      <x:name val="바탕체"/>
      <x:sz val="10"/>
      <x:color rgb="ff000000"/>
      <x:b val="1"/>
    </x:font>
    <x:font>
      <x:name val="바탕체"/>
      <x:sz val="14"/>
      <x:color rgb="ff000000"/>
      <x:b val="1"/>
    </x:font>
    <x:font>
      <x:name val="바탕체"/>
      <x:sz val="10"/>
      <x:color rgb="ff000000"/>
    </x:font>
    <x:font>
      <x:name val="바탕체"/>
      <x:sz val="9"/>
      <x:color rgb="ff000000"/>
    </x:font>
    <x:font>
      <x:name val="돋움"/>
      <x:sz val="12"/>
      <x:color rgb="ff000000"/>
    </x:font>
    <x:font>
      <x:name val="바탕체"/>
      <x:sz val="10"/>
      <x:color rgb="ffff0000"/>
      <x:b val="1"/>
    </x:font>
    <x:font>
      <x:name val="돋움"/>
      <x:sz val="11"/>
      <x:color rgb="ff000000"/>
      <x:b val="1"/>
    </x:font>
    <x:font>
      <x:name val="굴림체"/>
      <x:sz val="22"/>
      <x:color rgb="ff000000"/>
      <x:b val="1"/>
    </x:font>
    <x:font>
      <x:name val="굴림체"/>
      <x:sz val="12"/>
      <x:color rgb="ff000000"/>
    </x:font>
    <x:font>
      <x:name val="굴림체"/>
      <x:sz val="16"/>
      <x:color rgb="ff000000"/>
      <x:b val="1"/>
    </x:font>
    <x:font>
      <x:name val="굴림"/>
      <x:sz val="9"/>
      <x:color rgb="ff000000"/>
      <x:b val="1"/>
    </x:font>
    <x:font>
      <x:name val="굴림"/>
      <x:sz val="9"/>
      <x:color rgb="ff000000"/>
    </x:font>
  </x:fonts>
  <x:fills count="7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</x:fills>
  <x:borders count="1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285">
    <x:xf numFmtId="0" fontId="0" fillId="0" borderId="0" xfId="0" applyNumberFormat="1">
      <x:alignment horizontal="general" vertical="center"/>
    </x:xf>
    <x:xf numFmtId="0" fontId="6" fillId="0" borderId="1" xfId="3" applyNumberFormat="1" applyFont="1" applyFill="1" applyBorder="1" applyAlignment="1" applyProtection="1">
      <x:alignment horizontal="center" vertical="center"/>
    </x:xf>
    <x:xf numFmtId="41" fontId="7" fillId="0" borderId="1" xfId="5" applyNumberFormat="1" applyFont="1" applyFill="1" applyBorder="1" applyAlignment="1" applyProtection="1">
      <x:alignment horizontal="center" vertical="center" wrapText="1"/>
    </x:xf>
    <x:xf numFmtId="0" fontId="8" fillId="2" borderId="0" xfId="3" applyNumberFormat="1" applyFont="1" applyFill="1" applyAlignment="1">
      <x:alignment horizontal="center" vertical="center"/>
    </x:xf>
    <x:xf numFmtId="0" fontId="9" fillId="0" borderId="2" xfId="3" applyNumberFormat="1" applyFont="1" applyBorder="1" applyAlignment="1">
      <x:alignment horizontal="center" vertical="center"/>
    </x:xf>
    <x:xf numFmtId="0" fontId="9" fillId="0" borderId="3" xfId="3" applyNumberFormat="1" applyFont="1" applyBorder="1" applyAlignment="1">
      <x:alignment horizontal="center" vertical="center"/>
    </x:xf>
    <x:xf numFmtId="0" fontId="9" fillId="2" borderId="4" xfId="3" applyNumberFormat="1" applyFont="1" applyFill="1" applyBorder="1" applyAlignment="1">
      <x:alignment horizontal="center" vertical="center"/>
    </x:xf>
    <x:xf numFmtId="0" fontId="10" fillId="2" borderId="1" xfId="2" applyNumberFormat="1" applyFont="1" applyFill="1" applyBorder="1" applyAlignment="1">
      <x:alignment horizontal="left" vertical="center" wrapText="1"/>
    </x:xf>
    <x:xf numFmtId="41" fontId="0" fillId="0" borderId="0" xfId="0" applyNumberFormat="1">
      <x:alignment horizontal="general" vertical="center"/>
    </x:xf>
    <x:xf numFmtId="0" fontId="11" fillId="0" borderId="0" xfId="0" applyNumberFormat="1" applyFont="1" applyAlignment="1">
      <x:alignment horizontal="center" vertical="center"/>
    </x:xf>
    <x:xf numFmtId="0" fontId="0" fillId="0" borderId="0" xfId="0" applyNumberFormat="1" applyAlignment="1">
      <x:alignment horizontal="center" vertical="center"/>
    </x:xf>
    <x:xf numFmtId="41" fontId="11" fillId="0" borderId="0" xfId="0" applyNumberFormat="1" applyFont="1">
      <x:alignment horizontal="general" vertical="center"/>
    </x:xf>
    <x:xf numFmtId="0" fontId="11" fillId="0" borderId="0" xfId="0" applyNumberFormat="1" applyFont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center" vertical="center"/>
    </x:xf>
    <x:xf numFmtId="0" fontId="11" fillId="0" borderId="0" xfId="0" applyNumberFormat="1" applyFont="1" applyAlignment="1">
      <x:alignment horizontal="right" vertical="center"/>
    </x:xf>
    <x:xf numFmtId="0" fontId="12" fillId="0" borderId="1" xfId="1" applyNumberFormat="1" applyFont="1" applyFill="1" applyBorder="1" applyAlignment="1" applyProtection="1">
      <x:alignment horizontal="center" vertical="center"/>
      <x:protection locked="0"/>
    </x:xf>
    <x:xf numFmtId="41" fontId="12" fillId="0" borderId="1" xfId="1" applyNumberFormat="1" applyFont="1" applyFill="1" applyBorder="1" applyAlignment="1" applyProtection="1">
      <x:alignment horizontal="center" vertical="center"/>
      <x:protection locked="0"/>
    </x:xf>
    <x:xf numFmtId="41" fontId="12" fillId="0" borderId="1" xfId="1" applyNumberFormat="1" applyFont="1" applyFill="1" applyBorder="1" applyAlignment="1" applyProtection="1">
      <x:alignment horizontal="center" vertical="center" wrapText="1"/>
      <x:protection locked="0"/>
    </x:xf>
    <x:xf numFmtId="164" fontId="13" fillId="0" borderId="1" xfId="1" applyNumberFormat="1" applyFont="1" applyFill="1" applyBorder="1" applyAlignment="1" applyProtection="1">
      <x:alignment horizontal="right" vertical="center" shrinkToFit="1"/>
      <x:protection locked="0"/>
    </x:xf>
    <x:xf numFmtId="164" fontId="13" fillId="3" borderId="1" xfId="1" applyNumberFormat="1" applyFont="1" applyFill="1" applyBorder="1" applyAlignment="1" applyProtection="1">
      <x:alignment horizontal="right" vertical="center" shrinkToFit="1"/>
      <x:protection locked="0"/>
    </x:xf>
    <x:xf numFmtId="41" fontId="11" fillId="0" borderId="1" xfId="1" applyNumberFormat="1" applyFont="1" applyFill="1" applyBorder="1" applyAlignment="1">
      <x:alignment horizontal="center" vertical="center"/>
    </x:xf>
    <x:xf numFmtId="0" fontId="11" fillId="0" borderId="1" xfId="0" applyNumberFormat="1" applyFont="1" applyBorder="1" applyAlignment="1">
      <x:alignment horizontal="center" vertical="center"/>
    </x:xf>
    <x:xf numFmtId="41" fontId="11" fillId="0" borderId="1" xfId="1" applyNumberFormat="1" applyFont="1" applyBorder="1">
      <x:alignment horizontal="general" vertical="center"/>
    </x:xf>
    <x:xf numFmtId="41" fontId="11" fillId="0" borderId="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3" borderId="1" xfId="1" applyNumberFormat="1" applyFont="1" applyFill="1" applyBorder="1" applyAlignment="1" applyProtection="1">
      <x:alignment horizontal="general" vertical="center" shrinkToFit="1"/>
      <x:protection locked="0"/>
    </x:xf>
    <x:xf numFmtId="41" fontId="0" fillId="0" borderId="1" xfId="0" applyNumberFormat="1" applyFont="1" applyFill="1" applyBorder="1" applyAlignment="1" applyProtection="1">
      <x:alignment horizontal="general" vertical="center" shrinkToFit="1"/>
      <x:protection locked="0"/>
    </x:xf>
    <x:xf numFmtId="41" fontId="13" fillId="0" borderId="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0" borderId="1" xfId="1" applyNumberFormat="1" applyFont="1" applyFill="1" applyBorder="1" applyAlignment="1" applyProtection="1">
      <x:alignment horizontal="center" vertical="center"/>
    </x:xf>
    <x:xf numFmtId="41" fontId="11" fillId="0" borderId="1" xfId="1" applyNumberFormat="1" applyFont="1" applyBorder="1" applyAlignment="1">
      <x:alignment horizontal="general" vertical="center"/>
    </x:xf>
    <x:xf numFmtId="0" fontId="11" fillId="0" borderId="1" xfId="0" applyNumberFormat="1" applyFont="1" applyFill="1" applyBorder="1" applyAlignment="1" applyProtection="1">
      <x:alignment horizontal="center" vertical="center"/>
    </x:xf>
    <x:xf numFmtId="41" fontId="11" fillId="0" borderId="0" xfId="1" applyNumberFormat="1" applyFont="1">
      <x:alignment horizontal="general" vertical="center"/>
    </x:xf>
    <x:xf numFmtId="41" fontId="11" fillId="0" borderId="0" xfId="1" applyNumberFormat="1" applyFont="1" applyFill="1" applyBorder="1" applyAlignment="1" applyProtection="1">
      <x:alignment horizontal="center" vertical="center"/>
    </x:xf>
    <x:xf numFmtId="0" fontId="11" fillId="0" borderId="0" xfId="0" applyNumberFormat="1" applyFont="1" applyFill="1" applyBorder="1" applyAlignment="1" applyProtection="1">
      <x:alignment horizontal="center" vertical="center"/>
    </x:xf>
    <x:xf numFmtId="0" fontId="6" fillId="0" borderId="0" xfId="3" applyNumberFormat="1">
      <x:alignment horizontal="general" vertical="center"/>
    </x:xf>
    <x:xf numFmtId="0" fontId="14" fillId="0" borderId="1" xfId="4" applyNumberFormat="1" applyFont="1" applyFill="1" applyBorder="1" applyAlignment="1">
      <x:alignment horizontal="center" vertical="center"/>
    </x:xf>
    <x:xf numFmtId="41" fontId="9" fillId="0" borderId="1" xfId="4" applyNumberFormat="1" applyFont="1" applyFill="1" applyBorder="1" applyAlignment="1">
      <x:alignment horizontal="center" vertical="center"/>
    </x:xf>
    <x:xf numFmtId="0" fontId="14" fillId="2" borderId="1" xfId="4" applyNumberFormat="1" applyFont="1" applyFill="1" applyBorder="1" applyAlignment="1" applyProtection="1">
      <x:alignment horizontal="center" vertical="center"/>
    </x:xf>
    <x:xf numFmtId="0" fontId="14" fillId="2" borderId="1" xfId="4" applyNumberFormat="1" applyFont="1" applyFill="1" applyBorder="1" applyAlignment="1">
      <x:alignment horizontal="center" vertical="center"/>
    </x:xf>
    <x:xf numFmtId="41" fontId="9" fillId="2" borderId="1" xfId="5" applyNumberFormat="1" applyFont="1" applyFill="1" applyBorder="1" applyAlignment="1">
      <x:alignment horizontal="center" vertical="center"/>
    </x:xf>
    <x:xf numFmtId="41" fontId="14" fillId="2" borderId="1" xfId="5" applyNumberFormat="1" applyFont="1" applyFill="1" applyBorder="1" applyAlignment="1">
      <x:alignment horizontal="center" vertical="center"/>
    </x:xf>
    <x:xf numFmtId="0" fontId="9" fillId="4" borderId="1" xfId="4" applyNumberFormat="1" applyFont="1" applyFill="1" applyBorder="1" applyAlignment="1">
      <x:alignment horizontal="center" vertical="center"/>
    </x:xf>
    <x:xf numFmtId="0" fontId="9" fillId="4" borderId="5" xfId="4" applyNumberFormat="1" applyFont="1" applyFill="1" applyBorder="1" applyAlignment="1">
      <x:alignment horizontal="center" vertical="center"/>
    </x:xf>
    <x:xf numFmtId="41" fontId="9" fillId="4" borderId="1" xfId="5" applyNumberFormat="1" applyFont="1" applyFill="1" applyBorder="1" applyAlignment="1">
      <x:alignment horizontal="center" vertical="center"/>
    </x:xf>
    <x:xf numFmtId="0" fontId="15" fillId="2" borderId="0" xfId="4" applyNumberFormat="1" applyFont="1" applyFill="1" applyAlignment="1">
      <x:alignment horizontal="right" vertical="center"/>
    </x:xf>
    <x:xf numFmtId="0" fontId="16" fillId="2" borderId="0" xfId="4" applyNumberFormat="1" applyFont="1" applyFill="1" applyAlignment="1">
      <x:alignment horizontal="center" vertical="bottom"/>
    </x:xf>
    <x:xf numFmtId="41" fontId="16" fillId="2" borderId="0" xfId="5" applyNumberFormat="1" applyFont="1" applyFill="1" applyAlignment="1">
      <x:alignment horizontal="center" vertical="bottom"/>
    </x:xf>
    <x:xf numFmtId="0" fontId="15" fillId="2" borderId="0" xfId="4" applyNumberFormat="1" applyFont="1" applyFill="1" applyAlignment="1">
      <x:alignment horizontal="left" vertical="center"/>
    </x:xf>
    <x:xf numFmtId="0" fontId="9" fillId="0" borderId="0" xfId="3" applyNumberFormat="1" applyFont="1">
      <x:alignment horizontal="general" vertical="center"/>
    </x:xf>
    <x:xf numFmtId="0" fontId="14" fillId="0" borderId="0" xfId="3" applyNumberFormat="1" applyFont="1" applyFill="1">
      <x:alignment horizontal="general" vertical="center"/>
    </x:xf>
    <x:xf numFmtId="0" fontId="9" fillId="0" borderId="0" xfId="3" applyNumberFormat="1" applyFont="1" applyFill="1">
      <x:alignment horizontal="general" vertical="center"/>
    </x:xf>
    <x:xf numFmtId="0" fontId="14" fillId="2" borderId="0" xfId="3" applyNumberFormat="1" applyFont="1" applyFill="1">
      <x:alignment horizontal="general" vertical="center"/>
    </x:xf>
    <x:xf numFmtId="0" fontId="9" fillId="2" borderId="0" xfId="3" applyNumberFormat="1" applyFont="1" applyFill="1">
      <x:alignment horizontal="general" vertical="center"/>
    </x:xf>
    <x:xf numFmtId="0" fontId="14" fillId="2" borderId="1" xfId="2" applyNumberFormat="1" applyFont="1" applyFill="1" applyBorder="1" applyAlignment="1" applyProtection="1">
      <x:alignment horizontal="general" vertical="bottom"/>
    </x:xf>
    <x:xf numFmtId="0" fontId="14" fillId="5" borderId="1" xfId="2" applyNumberFormat="1" applyFont="1" applyFill="1" applyBorder="1" applyAlignment="1" applyProtection="1">
      <x:alignment horizontal="right" vertical="bottom"/>
    </x:xf>
    <x:xf numFmtId="41" fontId="15" fillId="5" borderId="1" xfId="2" applyNumberFormat="1" applyFont="1" applyFill="1" applyBorder="1" applyAlignment="1" applyProtection="1">
      <x:alignment horizontal="center" vertical="center"/>
    </x:xf>
    <x:xf numFmtId="0" fontId="14" fillId="2" borderId="1" xfId="2" applyNumberFormat="1" applyFont="1" applyFill="1" applyBorder="1" applyAlignment="1" applyProtection="1">
      <x:alignment horizontal="general" vertical="center"/>
    </x:xf>
    <x:xf numFmtId="165" fontId="14" fillId="6" borderId="1" xfId="2" applyNumberFormat="1" applyFont="1" applyFill="1" applyBorder="1" applyAlignment="1" applyProtection="1">
      <x:alignment horizontal="right" vertical="center"/>
    </x:xf>
    <x:xf numFmtId="41" fontId="15" fillId="6" borderId="1" xfId="5" applyNumberFormat="1" applyFont="1" applyFill="1" applyBorder="1" applyAlignment="1" applyProtection="1">
      <x:alignment horizontal="center" vertical="center"/>
    </x:xf>
    <x:xf numFmtId="0" fontId="17" fillId="6" borderId="1" xfId="2" applyNumberFormat="1" applyFont="1" applyFill="1" applyBorder="1" applyAlignment="1" applyProtection="1">
      <x:alignment horizontal="center" vertical="center"/>
    </x:xf>
    <x:xf numFmtId="41" fontId="17" fillId="6" borderId="1" xfId="5" applyNumberFormat="1" applyFont="1" applyFill="1" applyBorder="1" applyAlignment="1" applyProtection="1">
      <x:alignment horizontal="center" vertical="center"/>
    </x:xf>
    <x:xf numFmtId="41" fontId="15" fillId="6" borderId="1" xfId="2" applyNumberFormat="1" applyFont="1" applyFill="1" applyBorder="1" applyAlignment="1" applyProtection="1">
      <x:alignment horizontal="center" vertical="center"/>
    </x:xf>
    <x:xf numFmtId="165" fontId="14" fillId="2" borderId="1" xfId="2" applyNumberFormat="1" applyFont="1" applyFill="1" applyBorder="1" applyAlignment="1" applyProtection="1">
      <x:alignment horizontal="right" vertical="center"/>
    </x:xf>
    <x:xf numFmtId="41" fontId="15" fillId="0" borderId="1" xfId="5" applyNumberFormat="1" applyFont="1" applyFill="1" applyBorder="1" applyAlignment="1" applyProtection="1">
      <x:alignment horizontal="center" vertical="center"/>
    </x:xf>
    <x:xf numFmtId="0" fontId="17" fillId="2" borderId="1" xfId="2" applyNumberFormat="1" applyFont="1" applyFill="1" applyBorder="1" applyAlignment="1" applyProtection="1">
      <x:alignment horizontal="center" vertical="center"/>
    </x:xf>
    <x:xf numFmtId="41" fontId="17" fillId="2" borderId="1" xfId="5" applyNumberFormat="1" applyFont="1" applyFill="1" applyBorder="1" applyAlignment="1" applyProtection="1">
      <x:alignment horizontal="center" vertical="center"/>
    </x:xf>
    <x:xf numFmtId="41" fontId="15" fillId="2" borderId="1" xfId="2" applyNumberFormat="1" applyFont="1" applyFill="1" applyBorder="1" applyAlignment="1" applyProtection="1">
      <x:alignment horizontal="center" vertical="center"/>
    </x:xf>
    <x:xf numFmtId="0" fontId="14" fillId="2" borderId="1" xfId="2" applyNumberFormat="1" applyFont="1" applyFill="1" applyBorder="1" applyAlignment="1" applyProtection="1">
      <x:alignment horizontal="center" vertical="center"/>
    </x:xf>
    <x:xf numFmtId="41" fontId="15" fillId="2" borderId="1" xfId="2" applyNumberFormat="1" applyFont="1" applyFill="1" applyBorder="1" applyAlignment="1" applyProtection="1">
      <x:alignment horizontal="center" vertical="center" wrapText="1"/>
    </x:xf>
    <x:xf numFmtId="0" fontId="17" fillId="0" borderId="1" xfId="2" applyNumberFormat="1" applyFont="1" applyFill="1" applyBorder="1" applyAlignment="1" applyProtection="1">
      <x:alignment horizontal="center" vertical="center"/>
    </x:xf>
    <x:xf numFmtId="41" fontId="17" fillId="0" borderId="1" xfId="5" applyNumberFormat="1" applyFont="1" applyFill="1" applyBorder="1" applyAlignment="1" applyProtection="1">
      <x:alignment horizontal="center" vertical="center"/>
    </x:xf>
    <x:xf numFmtId="41" fontId="15" fillId="0" borderId="1" xfId="2" applyNumberFormat="1" applyFont="1" applyFill="1" applyBorder="1" applyAlignment="1" applyProtection="1">
      <x:alignment horizontal="right" vertical="center" wrapText="1"/>
    </x:xf>
    <x:xf numFmtId="0" fontId="15" fillId="0" borderId="1" xfId="2" applyNumberFormat="1" applyFont="1" applyFill="1" applyBorder="1" applyAlignment="1" applyProtection="1">
      <x:alignment horizontal="right" vertical="center" wrapText="1"/>
    </x:xf>
    <x:xf numFmtId="0" fontId="18" fillId="0" borderId="1" xfId="2" applyNumberFormat="1" applyFont="1" applyFill="1" applyBorder="1" applyAlignment="1" applyProtection="1">
      <x:alignment horizontal="left" vertical="center" wrapText="1"/>
    </x:xf>
    <x:xf numFmtId="0" fontId="7" fillId="4" borderId="1" xfId="2" applyNumberFormat="1" applyFont="1" applyFill="1" applyBorder="1" applyAlignment="1" applyProtection="1">
      <x:alignment horizontal="center" vertical="center"/>
    </x:xf>
    <x:xf numFmtId="0" fontId="15" fillId="4" borderId="1" xfId="2" applyNumberFormat="1" applyFont="1" applyFill="1" applyBorder="1" applyAlignment="1" applyProtection="1">
      <x:alignment horizontal="center" vertical="center"/>
    </x:xf>
    <x:xf numFmtId="0" fontId="15" fillId="4" borderId="1" xfId="2" applyNumberFormat="1" applyFont="1" applyFill="1" applyBorder="1" applyAlignment="1" applyProtection="1">
      <x:alignment horizontal="center" vertical="center" wrapText="1"/>
    </x:xf>
    <x:xf numFmtId="41" fontId="15" fillId="4" borderId="1" xfId="5" applyNumberFormat="1" applyFont="1" applyFill="1" applyBorder="1" applyAlignment="1" applyProtection="1">
      <x:alignment horizontal="center" vertical="center"/>
    </x:xf>
    <x:xf numFmtId="0" fontId="15" fillId="2" borderId="3" xfId="2" applyNumberFormat="1" applyFont="1" applyFill="1" applyBorder="1" applyAlignment="1">
      <x:alignment horizontal="center" vertical="center"/>
    </x:xf>
    <x:xf numFmtId="0" fontId="14" fillId="2" borderId="3" xfId="2" applyNumberFormat="1" applyFont="1" applyFill="1" applyBorder="1" applyAlignment="1">
      <x:alignment horizontal="left" vertical="center"/>
    </x:xf>
    <x:xf numFmtId="0" fontId="9" fillId="2" borderId="3" xfId="2" applyNumberFormat="1" applyFont="1" applyFill="1" applyBorder="1" applyAlignment="1">
      <x:alignment horizontal="center" vertical="center"/>
    </x:xf>
    <x:xf numFmtId="0" fontId="14" fillId="2" borderId="3" xfId="2" applyNumberFormat="1" applyFont="1" applyFill="1" applyBorder="1" applyAlignment="1">
      <x:alignment horizontal="center" vertical="center"/>
    </x:xf>
    <x:xf numFmtId="41" fontId="14" fillId="2" borderId="3" xfId="5" applyNumberFormat="1" applyFont="1" applyFill="1" applyBorder="1" applyAlignment="1">
      <x:alignment horizontal="center" vertical="center"/>
    </x:xf>
    <x:xf numFmtId="0" fontId="9" fillId="2" borderId="3" xfId="2" applyNumberFormat="1" applyFont="1" applyFill="1" applyBorder="1" applyAlignment="1">
      <x:alignment horizontal="left" vertical="center"/>
    </x:xf>
    <x:xf numFmtId="41" fontId="14" fillId="2" borderId="0" xfId="5" applyNumberFormat="1" applyFont="1" applyFill="1">
      <x:alignment horizontal="general" vertical="center"/>
    </x:xf>
    <x:xf numFmtId="0" fontId="15" fillId="0" borderId="1" xfId="3" applyNumberFormat="1" applyFont="1" applyFill="1" applyBorder="1">
      <x:alignment horizontal="general" vertical="center"/>
    </x:xf>
    <x:xf numFmtId="0" fontId="15" fillId="0" borderId="1" xfId="3" applyNumberFormat="1" applyFont="1" applyFill="1" applyBorder="1" applyAlignment="1">
      <x:alignment horizontal="left" vertical="center"/>
    </x:xf>
    <x:xf numFmtId="41" fontId="15" fillId="5" borderId="1" xfId="3" applyNumberFormat="1" applyFont="1" applyFill="1" applyBorder="1">
      <x:alignment horizontal="general" vertical="center"/>
    </x:xf>
    <x:xf numFmtId="0" fontId="17" fillId="2" borderId="1" xfId="4" applyNumberFormat="1" applyFont="1" applyFill="1" applyBorder="1" applyAlignment="1">
      <x:alignment horizontal="center" vertical="center"/>
    </x:xf>
    <x:xf numFmtId="0" fontId="17" fillId="2" borderId="5" xfId="4" applyNumberFormat="1" applyFont="1" applyFill="1" applyBorder="1" applyAlignment="1">
      <x:alignment horizontal="left" vertical="center"/>
    </x:xf>
    <x:xf numFmtId="41" fontId="15" fillId="6" borderId="1" xfId="4" applyNumberFormat="1" applyFont="1" applyFill="1" applyBorder="1" applyAlignment="1">
      <x:alignment horizontal="center" vertical="center"/>
    </x:xf>
    <x:xf numFmtId="0" fontId="17" fillId="2" borderId="1" xfId="4" applyNumberFormat="1" applyFont="1" applyFill="1" applyBorder="1" applyAlignment="1">
      <x:alignment horizontal="general" vertical="center"/>
    </x:xf>
    <x:xf numFmtId="41" fontId="15" fillId="2" borderId="1" xfId="5" applyNumberFormat="1" applyFont="1" applyFill="1" applyBorder="1" applyAlignment="1">
      <x:alignment horizontal="center" vertical="center"/>
    </x:xf>
    <x:xf numFmtId="41" fontId="17" fillId="2" borderId="1" xfId="5" applyNumberFormat="1" applyFont="1" applyFill="1" applyBorder="1" applyAlignment="1">
      <x:alignment horizontal="center" vertical="center"/>
    </x:xf>
    <x:xf numFmtId="0" fontId="17" fillId="2" borderId="1" xfId="4" applyNumberFormat="1" applyFont="1" applyFill="1" applyBorder="1" applyAlignment="1">
      <x:alignment horizontal="left" vertical="center"/>
    </x:xf>
    <x:xf numFmtId="0" fontId="17" fillId="2" borderId="1" xfId="4" applyNumberFormat="1" applyFont="1" applyFill="1" applyBorder="1" applyAlignment="1">
      <x:alignment horizontal="left" vertical="center" wrapText="1"/>
    </x:xf>
    <x:xf numFmtId="0" fontId="15" fillId="4" borderId="1" xfId="4" applyNumberFormat="1" applyFont="1" applyFill="1" applyBorder="1" applyAlignment="1">
      <x:alignment horizontal="center" vertical="center"/>
    </x:xf>
    <x:xf numFmtId="0" fontId="15" fillId="4" borderId="5" xfId="4" applyNumberFormat="1" applyFont="1" applyFill="1" applyBorder="1" applyAlignment="1">
      <x:alignment horizontal="center" vertical="center"/>
    </x:xf>
    <x:xf numFmtId="41" fontId="15" fillId="4" borderId="1" xfId="5" applyNumberFormat="1" applyFont="1" applyFill="1" applyBorder="1" applyAlignment="1">
      <x:alignment horizontal="center" vertical="center"/>
    </x:xf>
    <x:xf numFmtId="0" fontId="9" fillId="0" borderId="0" xfId="3" applyNumberFormat="1" applyFont="1" applyAlignment="1">
      <x:alignment horizontal="right" vertical="center"/>
    </x:xf>
    <x:xf numFmtId="0" fontId="17" fillId="0" borderId="1" xfId="4" applyNumberFormat="1" applyFont="1" applyFill="1" applyBorder="1" applyAlignment="1">
      <x:alignment horizontal="center" vertical="center"/>
    </x:xf>
    <x:xf numFmtId="0" fontId="17" fillId="0" borderId="5" xfId="4" applyNumberFormat="1" applyFont="1" applyFill="1" applyBorder="1" applyAlignment="1">
      <x:alignment horizontal="center" vertical="center"/>
    </x:xf>
    <x:xf numFmtId="0" fontId="19" fillId="0" borderId="0" xfId="3" applyNumberFormat="1" applyFont="1">
      <x:alignment horizontal="general" vertical="center"/>
    </x:xf>
    <x:xf numFmtId="41" fontId="9" fillId="0" borderId="0" xfId="5" applyNumberFormat="1" applyFont="1">
      <x:alignment horizontal="general" vertical="center"/>
    </x:xf>
    <x:xf numFmtId="0" fontId="9" fillId="0" borderId="0" xfId="3" applyNumberFormat="1" applyFont="1" applyAlignment="1">
      <x:alignment horizontal="left" vertical="center"/>
    </x:xf>
    <x:xf numFmtId="0" fontId="9" fillId="0" borderId="0" xfId="3" applyNumberFormat="1" applyFont="1" applyAlignment="1">
      <x:alignment horizontal="center" vertical="center"/>
    </x:xf>
    <x:xf numFmtId="0" fontId="15" fillId="0" borderId="1" xfId="3" applyNumberFormat="1" applyFont="1" applyBorder="1" applyAlignment="1">
      <x:alignment horizontal="left" vertical="center" wrapText="1"/>
    </x:xf>
    <x:xf numFmtId="41" fontId="9" fillId="0" borderId="2" xfId="5" applyNumberFormat="1" applyFont="1" applyBorder="1" applyAlignment="1">
      <x:alignment horizontal="center" vertical="center"/>
    </x:xf>
    <x:xf numFmtId="41" fontId="9" fillId="0" borderId="2" xfId="3" applyNumberFormat="1" applyFont="1" applyFill="1" applyBorder="1" applyAlignment="1" applyProtection="1">
      <x:alignment horizontal="general" vertical="center"/>
    </x:xf>
    <x:xf numFmtId="0" fontId="9" fillId="2" borderId="4" xfId="3" applyNumberFormat="1" applyFont="1" applyFill="1" applyBorder="1" applyAlignment="1">
      <x:alignment horizontal="center" vertical="center"/>
    </x:xf>
    <x:xf numFmtId="0" fontId="15" fillId="0" borderId="1" xfId="3" applyNumberFormat="1" applyFont="1" applyBorder="1" applyAlignment="1">
      <x:alignment horizontal="left" vertical="center"/>
    </x:xf>
    <x:xf numFmtId="0" fontId="9" fillId="2" borderId="6" xfId="3" applyNumberFormat="1" applyFont="1" applyFill="1" applyBorder="1" applyAlignment="1">
      <x:alignment horizontal="center" vertical="center"/>
    </x:xf>
    <x:xf numFmtId="41" fontId="9" fillId="0" borderId="7" xfId="5" applyNumberFormat="1" applyFont="1" applyBorder="1" applyAlignment="1">
      <x:alignment horizontal="general" vertical="center"/>
    </x:xf>
    <x:xf numFmtId="0" fontId="9" fillId="2" borderId="1" xfId="3" applyNumberFormat="1" applyFont="1" applyFill="1" applyBorder="1" applyAlignment="1">
      <x:alignment horizontal="center" vertical="center"/>
    </x:xf>
    <x:xf numFmtId="0" fontId="6" fillId="0" borderId="1" xfId="3" applyNumberFormat="1" applyFont="1" applyFill="1" applyBorder="1" applyAlignment="1" applyProtection="1">
      <x:alignment horizontal="left" vertical="center"/>
    </x:xf>
    <x:xf numFmtId="41" fontId="9" fillId="0" borderId="1" xfId="3" applyNumberFormat="1" applyFont="1" applyFill="1" applyBorder="1" applyAlignment="1" applyProtection="1">
      <x:alignment horizontal="general" vertical="center"/>
    </x:xf>
    <x:xf numFmtId="0" fontId="15" fillId="0" borderId="1" xfId="3" applyNumberFormat="1" applyFont="1" applyFill="1" applyBorder="1" applyAlignment="1" applyProtection="1">
      <x:alignment horizontal="left" vertical="center" wrapText="1"/>
    </x:xf>
    <x:xf numFmtId="41" fontId="9" fillId="0" borderId="1" xfId="5" applyNumberFormat="1" applyFont="1" applyFill="1" applyBorder="1" applyAlignment="1" applyProtection="1">
      <x:alignment horizontal="center" vertical="center"/>
    </x:xf>
    <x:xf numFmtId="41" fontId="9" fillId="0" borderId="2" xfId="5" applyNumberFormat="1" applyFont="1" applyBorder="1" applyAlignment="1">
      <x:alignment horizontal="general" vertical="center"/>
    </x:xf>
    <x:xf numFmtId="0" fontId="15" fillId="0" borderId="4" xfId="3" applyNumberFormat="1" applyFont="1" applyFill="1" applyBorder="1" applyAlignment="1">
      <x:alignment horizontal="left" vertical="center" wrapText="1"/>
    </x:xf>
    <x:xf numFmtId="41" fontId="9" fillId="0" borderId="4" xfId="5" applyNumberFormat="1" applyFont="1" applyBorder="1" applyAlignment="1">
      <x:alignment horizontal="general" vertical="center"/>
    </x:xf>
    <x:xf numFmtId="0" fontId="7" fillId="0" borderId="8" xfId="3" applyNumberFormat="1" applyFont="1" applyFill="1" applyBorder="1" applyAlignment="1" applyProtection="1">
      <x:alignment horizontal="center" vertical="center"/>
    </x:xf>
    <x:xf numFmtId="41" fontId="7" fillId="0" borderId="8" xfId="5" applyNumberFormat="1" applyFont="1" applyFill="1" applyBorder="1" applyAlignment="1" applyProtection="1">
      <x:alignment horizontal="center" vertical="center"/>
    </x:xf>
    <x:xf numFmtId="0" fontId="7" fillId="0" borderId="9" xfId="3" applyNumberFormat="1" applyFont="1" applyFill="1" applyBorder="1" applyAlignment="1" applyProtection="1">
      <x:alignment horizontal="center" vertical="center"/>
    </x:xf>
    <x:xf numFmtId="0" fontId="7" fillId="0" borderId="0" xfId="3" applyNumberFormat="1" applyFont="1" applyAlignment="1">
      <x:alignment horizontal="right" vertical="center"/>
    </x:xf>
    <x:xf numFmtId="0" fontId="7" fillId="0" borderId="0" xfId="3" applyNumberFormat="1" applyFont="1" applyBorder="1" applyAlignment="1">
      <x:alignment horizontal="center" vertical="center"/>
    </x:xf>
    <x:xf numFmtId="41" fontId="7" fillId="0" borderId="3" xfId="3" applyNumberFormat="1" applyFont="1" applyBorder="1" applyAlignment="1">
      <x:alignment horizontal="center" vertical="center"/>
    </x:xf>
    <x:xf numFmtId="41" fontId="7" fillId="0" borderId="3" xfId="5" applyNumberFormat="1" applyFont="1" applyBorder="1" applyAlignment="1">
      <x:alignment horizontal="center" vertical="center"/>
    </x:xf>
    <x:xf numFmtId="0" fontId="7" fillId="0" borderId="0" xfId="3" applyNumberFormat="1" applyFont="1" applyAlignment="1">
      <x:alignment horizontal="center" vertical="center"/>
    </x:xf>
    <x:xf numFmtId="0" fontId="16" fillId="0" borderId="3" xfId="3" applyNumberFormat="1" applyFont="1" applyBorder="1" applyAlignment="1">
      <x:alignment horizontal="left" vertical="center"/>
    </x:xf>
    <x:xf numFmtId="0" fontId="8" fillId="2" borderId="0" xfId="3" applyNumberFormat="1" applyFont="1" applyFill="1" applyAlignment="1">
      <x:alignment horizontal="center" vertical="center"/>
    </x:xf>
    <x:xf numFmtId="41" fontId="8" fillId="2" borderId="0" xfId="5" applyNumberFormat="1" applyFont="1" applyFill="1" applyAlignment="1">
      <x:alignment horizontal="center" vertical="center"/>
    </x:xf>
    <x:xf numFmtId="0" fontId="10" fillId="0" borderId="1" xfId="3" applyNumberFormat="1" applyFont="1" applyBorder="1" applyAlignment="1">
      <x:alignment horizontal="left" vertical="center"/>
    </x:xf>
    <x:xf numFmtId="41" fontId="9" fillId="2" borderId="4" xfId="5" applyNumberFormat="1" applyFont="1" applyFill="1" applyBorder="1" applyAlignment="1" applyProtection="1">
      <x:alignment horizontal="center" vertical="center"/>
    </x:xf>
    <x:xf numFmtId="41" fontId="9" fillId="2" borderId="4" xfId="5" applyNumberFormat="1" applyFont="1" applyFill="1" applyBorder="1" applyAlignment="1">
      <x:alignment horizontal="left" vertical="center"/>
    </x:xf>
    <x:xf numFmtId="0" fontId="10" fillId="0" borderId="7" xfId="3" applyNumberFormat="1" applyFont="1" applyBorder="1" applyAlignment="1">
      <x:alignment horizontal="left" vertical="center" wrapText="1"/>
    </x:xf>
    <x:xf numFmtId="41" fontId="9" fillId="2" borderId="1" xfId="5" applyNumberFormat="1" applyFont="1" applyFill="1" applyBorder="1" applyAlignment="1">
      <x:alignment horizontal="left" vertical="center"/>
    </x:xf>
    <x:xf numFmtId="0" fontId="10" fillId="0" borderId="1" xfId="3" applyNumberFormat="1" applyFont="1" applyFill="1" applyBorder="1" applyAlignment="1" applyProtection="1">
      <x:alignment horizontal="left" vertical="center" wrapText="1"/>
    </x:xf>
    <x:xf numFmtId="0" fontId="9" fillId="2" borderId="6" xfId="3" applyNumberFormat="1" applyFont="1" applyFill="1" applyBorder="1" applyAlignment="1">
      <x:alignment horizontal="center" vertical="center" wrapText="1"/>
    </x:xf>
    <x:xf numFmtId="0" fontId="9" fillId="0" borderId="1" xfId="3" applyNumberFormat="1" applyFont="1" applyFill="1" applyBorder="1" applyAlignment="1" applyProtection="1">
      <x:alignment horizontal="center" vertical="center"/>
    </x:xf>
    <x:xf numFmtId="0" fontId="9" fillId="0" borderId="0" xfId="3" applyNumberFormat="1" applyFont="1" applyBorder="1" applyAlignment="1">
      <x:alignment horizontal="center" vertical="center"/>
    </x:xf>
    <x:xf numFmtId="0" fontId="9" fillId="0" borderId="6" xfId="3" applyNumberFormat="1" applyFont="1" applyBorder="1" applyAlignment="1">
      <x:alignment horizontal="center" vertical="center"/>
    </x:xf>
    <x:xf numFmtId="0" fontId="10" fillId="0" borderId="7" xfId="3" applyNumberFormat="1" applyFont="1" applyBorder="1" applyAlignment="1">
      <x:alignment horizontal="left" vertical="center"/>
    </x:xf>
    <x:xf numFmtId="0" fontId="9" fillId="0" borderId="1" xfId="3" applyNumberFormat="1" applyFont="1" applyBorder="1" applyAlignment="1">
      <x:alignment horizontal="center" vertical="center"/>
    </x:xf>
    <x:xf numFmtId="0" fontId="9" fillId="0" borderId="6" xfId="3" applyNumberFormat="1" applyFont="1" applyFill="1" applyBorder="1" applyAlignment="1" applyProtection="1">
      <x:alignment horizontal="center" vertical="center"/>
    </x:xf>
    <x:xf numFmtId="41" fontId="9" fillId="0" borderId="4" xfId="3" applyNumberFormat="1" applyFont="1" applyFill="1" applyBorder="1" applyAlignment="1" applyProtection="1">
      <x:alignment horizontal="general" vertical="center"/>
    </x:xf>
    <x:xf numFmtId="0" fontId="9" fillId="2" borderId="6" xfId="3" applyNumberFormat="1" applyFont="1" applyFill="1" applyBorder="1" applyAlignment="1" applyProtection="1">
      <x:alignment horizontal="center" vertical="center"/>
    </x:xf>
    <x:xf numFmtId="0" fontId="10" fillId="0" borderId="10" xfId="3" applyNumberFormat="1" applyFont="1" applyBorder="1" applyAlignment="1">
      <x:alignment horizontal="left" vertical="center" wrapText="1"/>
    </x:xf>
    <x:xf numFmtId="41" fontId="9" fillId="2" borderId="1" xfId="5" applyNumberFormat="1" applyFont="1" applyFill="1" applyBorder="1" applyAlignment="1" applyProtection="1">
      <x:alignment horizontal="left" vertical="center"/>
    </x:xf>
    <x:xf numFmtId="41" fontId="9" fillId="2" borderId="4" xfId="5" applyNumberFormat="1" applyFont="1" applyFill="1" applyBorder="1" applyAlignment="1" applyProtection="1">
      <x:alignment horizontal="left" vertical="center"/>
    </x:xf>
    <x:xf numFmtId="41" fontId="9" fillId="2" borderId="7" xfId="5" applyNumberFormat="1" applyFont="1" applyFill="1" applyBorder="1" applyAlignment="1">
      <x:alignment horizontal="center" vertical="center"/>
    </x:xf>
    <x:xf numFmtId="0" fontId="15" fillId="0" borderId="4" xfId="3" applyNumberFormat="1" applyFont="1" applyBorder="1" applyAlignment="1">
      <x:alignment horizontal="center" vertical="center" wrapText="1"/>
    </x:xf>
    <x:xf numFmtId="41" fontId="9" fillId="2" borderId="4" xfId="5" applyNumberFormat="1" applyFont="1" applyFill="1" applyBorder="1" applyAlignment="1">
      <x:alignment horizontal="center" vertical="center"/>
    </x:xf>
    <x:xf numFmtId="41" fontId="9" fillId="0" borderId="9" xfId="5" applyNumberFormat="1" applyFont="1" applyFill="1" applyBorder="1" applyAlignment="1" applyProtection="1">
      <x:alignment horizontal="center" vertical="center"/>
    </x:xf>
    <x:xf numFmtId="0" fontId="9" fillId="0" borderId="9" xfId="3" applyNumberFormat="1" applyFont="1" applyFill="1" applyBorder="1" applyAlignment="1" applyProtection="1">
      <x:alignment horizontal="center" vertical="center"/>
    </x:xf>
    <x:xf numFmtId="41" fontId="9" fillId="0" borderId="0" xfId="5" applyNumberFormat="1" applyFont="1" applyBorder="1" applyAlignment="1">
      <x:alignment horizontal="center" vertical="center"/>
    </x:xf>
    <x:xf numFmtId="41" fontId="9" fillId="0" borderId="3" xfId="3" applyNumberFormat="1" applyFont="1" applyBorder="1" applyAlignment="1">
      <x:alignment horizontal="center" vertical="center"/>
    </x:xf>
    <x:xf numFmtId="41" fontId="9" fillId="0" borderId="3" xfId="5" applyNumberFormat="1" applyFont="1" applyBorder="1" applyAlignment="1">
      <x:alignment horizontal="center" vertical="center"/>
    </x:xf>
    <x:xf numFmtId="0" fontId="9" fillId="0" borderId="3" xfId="3" applyNumberFormat="1" applyFont="1" applyBorder="1" applyAlignment="1">
      <x:alignment horizontal="center" vertical="center"/>
    </x:xf>
    <x:xf numFmtId="0" fontId="8" fillId="2" borderId="0" xfId="3" applyNumberFormat="1" applyFont="1" applyFill="1" applyAlignment="1">
      <x:alignment horizontal="left" vertical="center"/>
    </x:xf>
    <x:xf numFmtId="41" fontId="8" fillId="2" borderId="0" xfId="3" applyNumberFormat="1" applyFont="1" applyFill="1" applyAlignment="1">
      <x:alignment horizontal="center" vertical="center"/>
    </x:xf>
    <x:xf numFmtId="41" fontId="20" fillId="6" borderId="1" xfId="2" applyNumberFormat="1" applyFont="1" applyFill="1" applyBorder="1" applyAlignment="1" applyProtection="1">
      <x:alignment horizontal="right" vertical="center" wrapText="1"/>
    </x:xf>
    <x:xf numFmtId="0" fontId="18" fillId="6" borderId="1" xfId="2" applyNumberFormat="1" applyFont="1" applyFill="1" applyBorder="1" applyAlignment="1" applyProtection="1">
      <x:alignment horizontal="left" vertical="center" wrapText="1"/>
    </x:xf>
    <x:xf numFmtId="0" fontId="14" fillId="2" borderId="4" xfId="4" applyNumberFormat="1" applyFont="1" applyFill="1" applyBorder="1" applyAlignment="1" applyProtection="1">
      <x:alignment horizontal="center" vertical="center"/>
    </x:xf>
    <x:xf numFmtId="0" fontId="10" fillId="0" borderId="1" xfId="3" applyNumberFormat="1" applyFont="1" applyBorder="1" applyAlignment="1">
      <x:alignment horizontal="left" vertical="center" wrapText="1"/>
    </x:xf>
    <x:xf numFmtId="0" fontId="9" fillId="2" borderId="11" xfId="3" applyNumberFormat="1" applyFont="1" applyFill="1" applyBorder="1" applyAlignment="1">
      <x:alignment horizontal="center" vertical="center"/>
    </x:xf>
    <x:xf numFmtId="0" fontId="9" fillId="2" borderId="1" xfId="3" applyNumberFormat="1" applyFont="1" applyFill="1" applyBorder="1" applyAlignment="1">
      <x:alignment horizontal="center" vertical="center" wrapText="1"/>
    </x:xf>
    <x:xf numFmtId="0" fontId="10" fillId="0" borderId="10" xfId="3" applyNumberFormat="1" applyFont="1" applyBorder="1" applyAlignment="1">
      <x:alignment horizontal="left" vertical="center"/>
    </x:xf>
    <x:xf numFmtId="0" fontId="10" fillId="0" borderId="1" xfId="2" applyNumberFormat="1" applyFont="1" applyBorder="1" applyAlignment="1">
      <x:alignment horizontal="left" vertical="center" wrapText="1"/>
    </x:xf>
    <x:xf numFmtId="0" fontId="9" fillId="2" borderId="1" xfId="3" applyNumberFormat="1" applyFont="1" applyFill="1" applyBorder="1" applyAlignment="1">
      <x:alignment horizontal="general" vertical="center"/>
    </x:xf>
    <x:xf numFmtId="41" fontId="9" fillId="2" borderId="0" xfId="3" applyNumberFormat="1" applyFont="1" applyFill="1" applyAlignment="1">
      <x:alignment horizontal="center" vertical="center"/>
    </x:xf>
    <x:xf numFmtId="0" fontId="21" fillId="0" borderId="0" xfId="3" applyNumberFormat="1" applyFont="1" applyBorder="1">
      <x:alignment horizontal="general" vertical="center"/>
    </x:xf>
    <x:xf numFmtId="9" fontId="11" fillId="0" borderId="1" xfId="1" applyNumberFormat="1" applyFont="1" applyBorder="1">
      <x:alignment horizontal="general" vertical="center"/>
    </x:xf>
    <x:xf numFmtId="164" fontId="13" fillId="2" borderId="1" xfId="1" applyNumberFormat="1" applyFont="1" applyFill="1" applyBorder="1" applyAlignment="1" applyProtection="1">
      <x:alignment horizontal="right" vertical="center" shrinkToFit="1"/>
      <x:protection locked="0"/>
    </x:xf>
    <x:xf numFmtId="41" fontId="11" fillId="2" borderId="1" xfId="1" applyNumberFormat="1" applyFont="1" applyFill="1" applyBorder="1" applyAlignment="1" applyProtection="1">
      <x:alignment horizontal="general" vertical="center" shrinkToFit="1"/>
      <x:protection locked="0"/>
    </x:xf>
    <x:xf numFmtId="0" fontId="9" fillId="0" borderId="0" xfId="0" applyNumberFormat="1" applyFont="1" applyFill="1">
      <x:alignment horizontal="general" vertical="center"/>
    </x:xf>
    <x:xf numFmtId="0" fontId="14" fillId="0" borderId="0" xfId="0" applyNumberFormat="1" applyFont="1" applyFill="1" applyAlignment="1">
      <x:alignment horizontal="center" vertical="center"/>
    </x:xf>
    <x:xf numFmtId="0" fontId="18" fillId="0" borderId="0" xfId="0" applyNumberFormat="1" applyFont="1" applyFill="1" applyAlignment="1">
      <x:alignment horizontal="right" vertical="center"/>
    </x:xf>
    <x:xf numFmtId="41" fontId="18" fillId="0" borderId="0" xfId="5" applyNumberFormat="1" applyFont="1" applyFill="1" applyAlignment="1">
      <x:alignment horizontal="right" vertical="bottom"/>
    </x:xf>
    <x:xf numFmtId="0" fontId="14" fillId="0" borderId="0" xfId="0" applyNumberFormat="1" applyFont="1" applyFill="1">
      <x:alignment horizontal="general" vertical="center"/>
    </x:xf>
    <x:xf numFmtId="0" fontId="14" fillId="0" borderId="0" xfId="0" applyNumberFormat="1" applyFont="1">
      <x:alignment horizontal="general" vertical="center"/>
    </x:xf>
    <x:xf numFmtId="41" fontId="14" fillId="0" borderId="0" xfId="0" applyNumberFormat="1" applyFont="1">
      <x:alignment horizontal="general" vertical="center"/>
    </x:xf>
    <x:xf numFmtId="41" fontId="14" fillId="0" borderId="1" xfId="0" applyNumberFormat="1" applyFont="1" applyFill="1" applyBorder="1" applyAlignment="1" applyProtection="1">
      <x:alignment horizontal="general" vertical="center"/>
    </x:xf>
    <x:xf numFmtId="41" fontId="12" fillId="0" borderId="12" xfId="5" applyNumberFormat="1" applyFont="1" applyFill="1" applyBorder="1" applyAlignment="1" applyProtection="1">
      <x:alignment horizontal="center" vertical="center"/>
    </x:xf>
    <x:xf numFmtId="41" fontId="12" fillId="0" borderId="9" xfId="5" applyNumberFormat="1" applyFont="1" applyFill="1" applyBorder="1" applyAlignment="1" applyProtection="1">
      <x:alignment horizontal="center" vertical="center"/>
    </x:xf>
    <x:xf numFmtId="0" fontId="12" fillId="0" borderId="9" xfId="0" applyNumberFormat="1" applyFont="1" applyFill="1" applyBorder="1" applyAlignment="1" applyProtection="1">
      <x:alignment horizontal="center" vertical="center"/>
    </x:xf>
    <x:xf numFmtId="41" fontId="12" fillId="0" borderId="9" xfId="0" applyNumberFormat="1" applyFont="1" applyFill="1" applyBorder="1" applyAlignment="1" applyProtection="1">
      <x:alignment horizontal="center" vertical="center"/>
    </x:xf>
    <x:xf numFmtId="165" fontId="12" fillId="0" borderId="4" xfId="5" applyNumberFormat="1" applyFont="1" applyFill="1" applyBorder="1" applyAlignment="1" applyProtection="1">
      <x:alignment horizontal="right" vertical="center"/>
    </x:xf>
    <x:xf numFmtId="41" fontId="12" fillId="0" borderId="4" xfId="5" applyNumberFormat="1" applyFont="1" applyFill="1" applyBorder="1" applyAlignment="1" applyProtection="1">
      <x:alignment horizontal="right" vertical="center"/>
    </x:xf>
    <x:xf numFmtId="0" fontId="13" fillId="0" borderId="0" xfId="0" applyNumberFormat="1" applyFont="1" applyAlignment="1">
      <x:alignment horizontal="center" vertical="center"/>
    </x:xf>
    <x:xf numFmtId="41" fontId="12" fillId="2" borderId="1" xfId="1" applyNumberFormat="1" applyFont="1" applyFill="1" applyBorder="1" applyAlignment="1" applyProtection="1">
      <x:alignment horizontal="center" vertical="center" wrapText="1"/>
      <x:protection locked="0"/>
    </x:xf>
    <x:xf numFmtId="41" fontId="12" fillId="0" borderId="13" xfId="5" applyNumberFormat="1" applyFont="1" applyFill="1" applyBorder="1" applyAlignment="1" applyProtection="1">
      <x:alignment horizontal="center" vertical="center"/>
    </x:xf>
    <x:xf numFmtId="0" fontId="15" fillId="0" borderId="0" xfId="4" applyNumberFormat="1" applyFont="1" applyFill="1" applyBorder="1" applyAlignment="1">
      <x:alignment horizontal="center" vertical="center"/>
    </x:xf>
    <x:xf numFmtId="0" fontId="17" fillId="0" borderId="0" xfId="4" applyNumberFormat="1" applyFont="1" applyFill="1" applyBorder="1" applyAlignment="1">
      <x:alignment horizontal="center" vertical="center"/>
    </x:xf>
    <x:xf numFmtId="41" fontId="15" fillId="2" borderId="0" xfId="4" applyNumberFormat="1" applyFont="1" applyFill="1" applyBorder="1" applyAlignment="1">
      <x:alignment horizontal="center" vertical="center"/>
    </x:xf>
    <x:xf numFmtId="0" fontId="21" fillId="0" borderId="0" xfId="3" applyNumberFormat="1" applyFont="1" applyBorder="1" applyAlignment="1">
      <x:alignment horizontal="general" vertical="center"/>
    </x:xf>
    <x:xf numFmtId="0" fontId="9" fillId="2" borderId="4" xfId="3" applyNumberFormat="1" applyFont="1" applyFill="1" applyBorder="1" applyAlignment="1" applyProtection="1">
      <x:alignment horizontal="center" vertical="center"/>
    </x:xf>
    <x:xf numFmtId="0" fontId="13" fillId="0" borderId="0" xfId="0" applyNumberFormat="1" applyFont="1" applyFill="1" applyBorder="1" applyAlignment="1">
      <x:alignment horizontal="left" vertical="center"/>
    </x:xf>
    <x:xf numFmtId="0" fontId="9" fillId="0" borderId="7" xfId="3" applyNumberFormat="1" applyFont="1" applyFill="1" applyBorder="1" applyAlignment="1" applyProtection="1">
      <x:alignment horizontal="center" vertical="center"/>
    </x:xf>
    <x:xf numFmtId="0" fontId="9" fillId="2" borderId="1" xfId="3" applyNumberFormat="1" applyFont="1" applyFill="1" applyBorder="1" applyAlignment="1" applyProtection="1">
      <x:alignment horizontal="center" vertical="center"/>
    </x:xf>
    <x:xf numFmtId="0" fontId="9" fillId="2" borderId="4" xfId="3" applyNumberFormat="1" applyFont="1" applyFill="1" applyBorder="1" applyAlignment="1">
      <x:alignment horizontal="center" vertical="center" wrapText="1"/>
    </x:xf>
    <x:xf numFmtId="0" fontId="9" fillId="0" borderId="3" xfId="3" applyNumberFormat="1" applyFont="1" applyBorder="1" applyAlignment="1">
      <x:alignment horizontal="left" vertical="center"/>
    </x:xf>
    <x:xf numFmtId="0" fontId="9" fillId="2" borderId="1" xfId="3" applyNumberFormat="1" applyFont="1" applyFill="1" applyBorder="1" applyAlignment="1">
      <x:alignment horizontal="left" vertical="center"/>
    </x:xf>
    <x:xf numFmtId="0" fontId="9" fillId="2" borderId="1" xfId="3" applyNumberFormat="1" applyFont="1" applyFill="1" applyBorder="1" applyAlignment="1">
      <x:alignment horizontal="left" vertical="center" wrapText="1"/>
    </x:xf>
    <x:xf numFmtId="0" fontId="9" fillId="2" borderId="11" xfId="3" applyNumberFormat="1" applyFont="1" applyFill="1" applyBorder="1" applyAlignment="1">
      <x:alignment horizontal="left" vertical="center"/>
    </x:xf>
    <x:xf numFmtId="0" fontId="9" fillId="2" borderId="1" xfId="3" applyNumberFormat="1" applyFont="1" applyFill="1" applyBorder="1" applyAlignment="1">
      <x:alignment horizontal="left" vertical="center" wrapText="1"/>
    </x:xf>
    <x:xf numFmtId="0" fontId="9" fillId="2" borderId="11" xfId="3" applyNumberFormat="1" applyFont="1" applyFill="1" applyBorder="1" applyAlignment="1">
      <x:alignment horizontal="left" vertical="center" wrapText="1"/>
    </x:xf>
    <x:xf numFmtId="0" fontId="9" fillId="2" borderId="1" xfId="3" applyNumberFormat="1" applyFont="1" applyFill="1" applyBorder="1" applyAlignment="1">
      <x:alignment horizontal="left" vertical="center" wrapText="1"/>
    </x:xf>
    <x:xf numFmtId="0" fontId="9" fillId="2" borderId="11" xfId="3" applyNumberFormat="1" applyFont="1" applyFill="1" applyBorder="1" applyAlignment="1">
      <x:alignment horizontal="left" vertical="center" wrapText="1"/>
    </x:xf>
    <x:xf numFmtId="0" fontId="9" fillId="2" borderId="6" xfId="3" applyNumberFormat="1" applyFont="1" applyFill="1" applyBorder="1" applyAlignment="1">
      <x:alignment horizontal="center" vertical="center"/>
    </x:xf>
    <x:xf numFmtId="0" fontId="9" fillId="2" borderId="4" xfId="3" applyNumberFormat="1" applyFont="1" applyFill="1" applyBorder="1" applyAlignment="1">
      <x:alignment horizontal="center" vertical="center"/>
    </x:xf>
    <x:xf numFmtId="0" fontId="9" fillId="0" borderId="14" xfId="3" applyNumberFormat="1" applyFont="1" applyBorder="1" applyAlignment="1">
      <x:alignment horizontal="center" vertical="center"/>
    </x:xf>
    <x:xf numFmtId="0" fontId="9" fillId="0" borderId="3" xfId="3" applyNumberFormat="1" applyFont="1" applyBorder="1" applyAlignment="1">
      <x:alignment horizontal="center" vertical="center"/>
    </x:xf>
    <x:xf numFmtId="0" fontId="9" fillId="0" borderId="2" xfId="3" applyNumberFormat="1" applyFont="1" applyBorder="1" applyAlignment="1">
      <x:alignment horizontal="center" vertical="center"/>
    </x:xf>
    <x:xf numFmtId="0" fontId="8" fillId="2" borderId="0" xfId="3" applyNumberFormat="1" applyFont="1" applyFill="1" applyAlignment="1">
      <x:alignment horizontal="center" vertical="center"/>
    </x:xf>
    <x:xf numFmtId="41" fontId="7" fillId="0" borderId="1" xfId="5" applyNumberFormat="1" applyFont="1" applyFill="1" applyBorder="1" applyAlignment="1" applyProtection="1">
      <x:alignment horizontal="center" vertical="center" wrapText="1"/>
    </x:xf>
    <x:xf numFmtId="0" fontId="6" fillId="0" borderId="1" xfId="3" applyNumberFormat="1" applyFont="1" applyFill="1" applyBorder="1" applyAlignment="1" applyProtection="1">
      <x:alignment horizontal="center" vertical="center"/>
    </x:xf>
    <x:xf numFmtId="0" fontId="6" fillId="0" borderId="6" xfId="3" applyNumberFormat="1" applyFont="1" applyFill="1" applyBorder="1" applyAlignment="1" applyProtection="1">
      <x:alignment horizontal="center" vertical="center"/>
    </x:xf>
    <x:xf numFmtId="0" fontId="6" fillId="0" borderId="4" xfId="3" applyNumberFormat="1" applyFont="1" applyFill="1" applyBorder="1" applyAlignment="1" applyProtection="1">
      <x:alignment horizontal="center" vertical="center"/>
    </x:xf>
    <x:xf numFmtId="0" fontId="7" fillId="0" borderId="1" xfId="3" applyNumberFormat="1" applyFont="1" applyFill="1" applyBorder="1" applyAlignment="1" applyProtection="1">
      <x:alignment horizontal="center" vertical="center"/>
    </x:xf>
    <x:xf numFmtId="0" fontId="7" fillId="0" borderId="5" xfId="3" applyNumberFormat="1" applyFont="1" applyFill="1" applyBorder="1" applyAlignment="1" applyProtection="1">
      <x:alignment horizontal="center" vertical="center"/>
    </x:xf>
    <x:xf numFmtId="0" fontId="7" fillId="0" borderId="7" xfId="3" applyNumberFormat="1" applyFont="1" applyFill="1" applyBorder="1" applyAlignment="1" applyProtection="1">
      <x:alignment horizontal="center" vertical="center"/>
    </x:xf>
    <x:xf numFmtId="0" fontId="7" fillId="0" borderId="11" xfId="3" applyNumberFormat="1" applyFont="1" applyFill="1" applyBorder="1" applyAlignment="1" applyProtection="1">
      <x:alignment horizontal="center" vertical="center"/>
    </x:xf>
    <x:xf numFmtId="0" fontId="7" fillId="0" borderId="8" xfId="3" applyNumberFormat="1" applyFont="1" applyFill="1" applyBorder="1" applyAlignment="1" applyProtection="1">
      <x:alignment horizontal="center" vertical="center"/>
    </x:xf>
    <x:xf numFmtId="0" fontId="9" fillId="0" borderId="5" xfId="3" applyNumberFormat="1" applyFont="1" applyFill="1" applyBorder="1" applyAlignment="1" applyProtection="1">
      <x:alignment horizontal="center" vertical="center" wrapText="1"/>
    </x:xf>
    <x:xf numFmtId="0" fontId="9" fillId="2" borderId="11" xfId="3" applyNumberFormat="1" applyFont="1" applyFill="1" applyBorder="1" applyAlignment="1">
      <x:alignment horizontal="center" vertical="center"/>
    </x:xf>
    <x:xf numFmtId="0" fontId="9" fillId="0" borderId="5" xfId="3" applyNumberFormat="1" applyFont="1" applyFill="1" applyBorder="1" applyAlignment="1" applyProtection="1">
      <x:alignment horizontal="center" vertical="center"/>
    </x:xf>
    <x:xf numFmtId="0" fontId="9" fillId="0" borderId="15" xfId="3" applyNumberFormat="1" applyFont="1" applyFill="1" applyBorder="1" applyAlignment="1" applyProtection="1">
      <x:alignment horizontal="center" vertical="center"/>
    </x:xf>
    <x:xf numFmtId="0" fontId="9" fillId="0" borderId="7" xfId="3" applyNumberFormat="1" applyFont="1" applyFill="1" applyBorder="1" applyAlignment="1" applyProtection="1">
      <x:alignment horizontal="center" vertical="center"/>
    </x:xf>
    <x:xf numFmtId="41" fontId="9" fillId="0" borderId="1" xfId="5" applyNumberFormat="1" applyFont="1" applyFill="1" applyBorder="1" applyAlignment="1" applyProtection="1">
      <x:alignment horizontal="center" vertical="center"/>
    </x:xf>
    <x:xf numFmtId="0" fontId="9" fillId="0" borderId="1" xfId="3" applyNumberFormat="1" applyFont="1" applyFill="1" applyBorder="1" applyAlignment="1" applyProtection="1">
      <x:alignment horizontal="general" vertical="center"/>
    </x:xf>
    <x:xf numFmtId="0" fontId="9" fillId="0" borderId="11" xfId="3" applyNumberFormat="1" applyFont="1" applyFill="1" applyBorder="1" applyAlignment="1" applyProtection="1">
      <x:alignment horizontal="center" vertical="center"/>
    </x:xf>
    <x:xf numFmtId="0" fontId="9" fillId="0" borderId="8" xfId="3" applyNumberFormat="1" applyFont="1" applyFill="1" applyBorder="1" applyAlignment="1" applyProtection="1">
      <x:alignment horizontal="center" vertical="center"/>
    </x:xf>
    <x:xf numFmtId="0" fontId="9" fillId="2" borderId="1" xfId="3" applyNumberFormat="1" applyFont="1" applyFill="1" applyBorder="1" applyAlignment="1" applyProtection="1">
      <x:alignment horizontal="center" vertical="center"/>
    </x:xf>
    <x:xf numFmtId="41" fontId="12" fillId="2" borderId="11" xfId="1" applyNumberFormat="1" applyFont="1" applyFill="1" applyBorder="1" applyAlignment="1" applyProtection="1">
      <x:alignment horizontal="center" vertical="center" wrapText="1"/>
      <x:protection locked="0"/>
    </x:xf>
    <x:xf numFmtId="41" fontId="12" fillId="2" borderId="4" xfId="1" applyNumberFormat="1" applyFont="1" applyFill="1" applyBorder="1" applyAlignment="1" applyProtection="1">
      <x:alignment horizontal="center" vertical="center" wrapText="1"/>
      <x:protection locked="0"/>
    </x:xf>
    <x:xf numFmtId="0" fontId="22" fillId="0" borderId="0" xfId="0" applyNumberFormat="1" applyFont="1" applyFill="1" applyBorder="1" applyAlignment="1" applyProtection="1">
      <x:alignment horizontal="center" vertical="center"/>
    </x:xf>
    <x:xf numFmtId="41" fontId="22" fillId="0" borderId="0" xfId="0" applyNumberFormat="1" applyFont="1" applyFill="1" applyBorder="1" applyAlignment="1" applyProtection="1">
      <x:alignment horizontal="center" vertical="center"/>
    </x:xf>
    <x:xf numFmtId="0" fontId="13" fillId="0" borderId="3" xfId="0" applyNumberFormat="1" applyFont="1" applyBorder="1" applyAlignment="1">
      <x:alignment horizontal="left" vertical="center"/>
    </x:xf>
    <x:xf numFmtId="41" fontId="23" fillId="0" borderId="11" xfId="1" applyNumberFormat="1" applyFont="1" applyFill="1" applyBorder="1" applyAlignment="1" applyProtection="1">
      <x:alignment horizontal="center" vertical="center"/>
    </x:xf>
    <x:xf numFmtId="41" fontId="23" fillId="0" borderId="6" xfId="1" applyNumberFormat="1" applyFont="1" applyFill="1" applyBorder="1" applyAlignment="1" applyProtection="1">
      <x:alignment horizontal="center" vertical="center"/>
    </x:xf>
    <x:xf numFmtId="41" fontId="23" fillId="0" borderId="4" xfId="1" applyNumberFormat="1" applyFont="1" applyFill="1" applyBorder="1" applyAlignment="1" applyProtection="1">
      <x:alignment horizontal="center" vertical="center"/>
    </x:xf>
    <x:xf numFmtId="41" fontId="24" fillId="2" borderId="11" xfId="1" applyNumberFormat="1" applyFont="1" applyFill="1" applyBorder="1" applyAlignment="1" applyProtection="1">
      <x:alignment horizontal="center" vertical="center"/>
      <x:protection locked="0"/>
    </x:xf>
    <x:xf numFmtId="41" fontId="24" fillId="2" borderId="4" xfId="1" applyNumberFormat="1" applyFont="1" applyFill="1" applyBorder="1" applyAlignment="1" applyProtection="1">
      <x:alignment horizontal="center" vertical="center"/>
      <x:protection locked="0"/>
    </x:xf>
    <x:xf numFmtId="41" fontId="12" fillId="0" borderId="11" xfId="1" applyNumberFormat="1" applyFont="1" applyFill="1" applyBorder="1" applyAlignment="1" applyProtection="1">
      <x:alignment horizontal="center" vertical="center"/>
      <x:protection locked="0"/>
    </x:xf>
    <x:xf numFmtId="41" fontId="12" fillId="0" borderId="4" xfId="1" applyNumberFormat="1" applyFont="1" applyFill="1" applyBorder="1" applyAlignment="1" applyProtection="1">
      <x:alignment horizontal="center" vertical="center"/>
      <x:protection locked="0"/>
    </x:xf>
    <x:xf numFmtId="41" fontId="12" fillId="0" borderId="5" xfId="1" applyNumberFormat="1" applyFont="1" applyFill="1" applyBorder="1" applyAlignment="1" applyProtection="1">
      <x:alignment horizontal="center" vertical="center"/>
      <x:protection locked="0"/>
    </x:xf>
    <x:xf numFmtId="41" fontId="12" fillId="0" borderId="15" xfId="1" applyNumberFormat="1" applyFont="1" applyFill="1" applyBorder="1" applyAlignment="1" applyProtection="1">
      <x:alignment horizontal="center" vertical="center"/>
      <x:protection locked="0"/>
    </x:xf>
    <x:xf numFmtId="41" fontId="12" fillId="0" borderId="7" xfId="1" applyNumberFormat="1" applyFont="1" applyFill="1" applyBorder="1" applyAlignment="1" applyProtection="1">
      <x:alignment horizontal="center" vertical="center"/>
      <x:protection locked="0"/>
    </x:xf>
    <x:xf numFmtId="41" fontId="12" fillId="2" borderId="11" xfId="1" applyNumberFormat="1" applyFont="1" applyFill="1" applyBorder="1" applyAlignment="1" applyProtection="1">
      <x:alignment horizontal="center" vertical="center"/>
      <x:protection locked="0"/>
    </x:xf>
    <x:xf numFmtId="41" fontId="12" fillId="2" borderId="4" xfId="1" applyNumberFormat="1" applyFont="1" applyFill="1" applyBorder="1" applyAlignment="1" applyProtection="1">
      <x:alignment horizontal="center" vertical="center"/>
      <x:protection locked="0"/>
    </x:xf>
    <x:xf numFmtId="41" fontId="12" fillId="0" borderId="5" xfId="1" applyNumberFormat="1" applyFont="1" applyFill="1" applyBorder="1" applyAlignment="1" applyProtection="1">
      <x:alignment horizontal="center" vertical="center" wrapText="1"/>
      <x:protection locked="0"/>
    </x:xf>
    <x:xf numFmtId="41" fontId="12" fillId="0" borderId="7" xfId="1" applyNumberFormat="1" applyFont="1" applyFill="1" applyBorder="1" applyAlignment="1" applyProtection="1">
      <x:alignment horizontal="center" vertical="center" wrapText="1"/>
      <x:protection locked="0"/>
    </x:xf>
    <x:xf numFmtId="41" fontId="12" fillId="0" borderId="11" xfId="1" applyNumberFormat="1" applyFont="1" applyFill="1" applyBorder="1" applyAlignment="1" applyProtection="1">
      <x:alignment horizontal="center" vertical="center" wrapText="1"/>
      <x:protection locked="0"/>
    </x:xf>
    <x:xf numFmtId="41" fontId="12" fillId="0" borderId="4" xfId="1" applyNumberFormat="1" applyFont="1" applyFill="1" applyBorder="1" applyAlignment="1" applyProtection="1">
      <x:alignment horizontal="center" vertical="center" wrapText="1"/>
      <x:protection locked="0"/>
    </x:xf>
    <x:xf numFmtId="41" fontId="12" fillId="0" borderId="16" xfId="1" applyNumberFormat="1" applyFont="1" applyFill="1" applyBorder="1" applyAlignment="1" applyProtection="1">
      <x:alignment horizontal="center" vertical="center"/>
      <x:protection locked="0"/>
    </x:xf>
    <x:xf numFmtId="41" fontId="12" fillId="0" borderId="10" xfId="1" applyNumberFormat="1" applyFont="1" applyFill="1" applyBorder="1" applyAlignment="1" applyProtection="1">
      <x:alignment horizontal="center" vertical="center"/>
      <x:protection locked="0"/>
    </x:xf>
    <x:xf numFmtId="41" fontId="12" fillId="0" borderId="14" xfId="1" applyNumberFormat="1" applyFont="1" applyFill="1" applyBorder="1" applyAlignment="1" applyProtection="1">
      <x:alignment horizontal="center" vertical="center"/>
      <x:protection locked="0"/>
    </x:xf>
    <x:xf numFmtId="41" fontId="12" fillId="0" borderId="2" xfId="1" applyNumberFormat="1" applyFont="1" applyFill="1" applyBorder="1" applyAlignment="1" applyProtection="1">
      <x:alignment horizontal="center" vertical="center"/>
      <x:protection locked="0"/>
    </x:xf>
    <x:xf numFmtId="41" fontId="23" fillId="0" borderId="5" xfId="1" applyNumberFormat="1" applyFont="1" applyFill="1" applyBorder="1" applyAlignment="1" applyProtection="1">
      <x:alignment horizontal="center" vertical="center"/>
    </x:xf>
    <x:xf numFmtId="41" fontId="23" fillId="0" borderId="15" xfId="1" applyNumberFormat="1" applyFont="1" applyFill="1" applyBorder="1" applyAlignment="1" applyProtection="1">
      <x:alignment horizontal="center" vertical="center"/>
    </x:xf>
    <x:xf numFmtId="41" fontId="23" fillId="0" borderId="7" xfId="1" applyNumberFormat="1" applyFont="1" applyFill="1" applyBorder="1" applyAlignment="1" applyProtection="1">
      <x:alignment horizontal="center" vertical="center"/>
    </x:xf>
    <x:xf numFmtId="41" fontId="12" fillId="2" borderId="6" xfId="1" applyNumberFormat="1" applyFont="1" applyFill="1" applyBorder="1" applyAlignment="1" applyProtection="1">
      <x:alignment horizontal="center" vertical="center" wrapText="1"/>
      <x:protection locked="0"/>
    </x:xf>
    <x:xf numFmtId="41" fontId="12" fillId="0" borderId="1" xfId="1" applyNumberFormat="1" applyFont="1" applyFill="1" applyBorder="1" applyAlignment="1" applyProtection="1">
      <x:alignment horizontal="center" vertical="center"/>
      <x:protection locked="0"/>
    </x:xf>
    <x:xf numFmtId="165" fontId="12" fillId="0" borderId="4" xfId="5" applyNumberFormat="1" applyFont="1" applyFill="1" applyBorder="1" applyAlignment="1" applyProtection="1">
      <x:alignment horizontal="center" vertical="center"/>
    </x:xf>
    <x:xf numFmtId="0" fontId="13" fillId="0" borderId="3" xfId="0" applyNumberFormat="1" applyFont="1" applyFill="1" applyBorder="1" applyAlignment="1">
      <x:alignment horizontal="left" vertical="center"/>
    </x:xf>
    <x:xf numFmtId="41" fontId="12" fillId="0" borderId="9" xfId="5" applyNumberFormat="1" applyFont="1" applyFill="1" applyBorder="1" applyAlignment="1" applyProtection="1">
      <x:alignment horizontal="center" vertical="center"/>
    </x:xf>
    <x:xf numFmtId="0" fontId="16" fillId="2" borderId="0" xfId="4" applyNumberFormat="1" applyFont="1" applyFill="1" applyAlignment="1">
      <x:alignment horizontal="center" vertical="center"/>
    </x:xf>
    <x:xf numFmtId="0" fontId="17" fillId="2" borderId="11" xfId="4" applyNumberFormat="1" applyFont="1" applyFill="1" applyBorder="1" applyAlignment="1">
      <x:alignment horizontal="center" vertical="center"/>
    </x:xf>
    <x:xf numFmtId="0" fontId="17" fillId="2" borderId="4" xfId="4" applyNumberFormat="1" applyFont="1" applyFill="1" applyBorder="1" applyAlignment="1">
      <x:alignment horizontal="center" vertical="center"/>
    </x:xf>
    <x:xf numFmtId="0" fontId="15" fillId="2" borderId="17" xfId="3" applyNumberFormat="1" applyFont="1" applyFill="1" applyBorder="1" applyAlignment="1" applyProtection="1">
      <x:alignment horizontal="left" vertical="center"/>
    </x:xf>
    <x:xf numFmtId="0" fontId="15" fillId="0" borderId="1" xfId="3" applyNumberFormat="1" applyFont="1" applyFill="1" applyBorder="1" applyAlignment="1">
      <x:alignment horizontal="center" vertical="center"/>
    </x:xf>
    <x:xf numFmtId="0" fontId="15" fillId="2" borderId="1" xfId="4" applyNumberFormat="1" applyFont="1" applyFill="1" applyBorder="1" applyAlignment="1">
      <x:alignment horizontal="center" vertical="center"/>
    </x:xf>
    <x:xf numFmtId="0" fontId="15" fillId="0" borderId="1" xfId="4" applyNumberFormat="1" applyFont="1" applyFill="1" applyBorder="1" applyAlignment="1">
      <x:alignment horizontal="center" vertical="center"/>
    </x:xf>
    <x:xf numFmtId="41" fontId="16" fillId="2" borderId="0" xfId="5" applyNumberFormat="1" applyFont="1" applyFill="1" applyBorder="1" applyAlignment="1" applyProtection="1">
      <x:alignment horizontal="center" vertical="center"/>
    </x:xf>
    <x:xf numFmtId="0" fontId="15" fillId="2" borderId="1" xfId="2" applyNumberFormat="1" applyFont="1" applyFill="1" applyBorder="1" applyAlignment="1" applyProtection="1">
      <x:alignment horizontal="right" vertical="center" wrapText="1"/>
    </x:xf>
    <x:xf numFmtId="0" fontId="15" fillId="2" borderId="1" xfId="2" applyNumberFormat="1" applyFont="1" applyFill="1" applyBorder="1" applyAlignment="1" applyProtection="1">
      <x:alignment horizontal="right" vertical="center"/>
    </x:xf>
    <x:xf numFmtId="0" fontId="15" fillId="6" borderId="1" xfId="2" applyNumberFormat="1" applyFont="1" applyFill="1" applyBorder="1" applyAlignment="1" applyProtection="1">
      <x:alignment horizontal="center" vertical="center"/>
    </x:xf>
    <x:xf numFmtId="0" fontId="15" fillId="5" borderId="1" xfId="2" applyNumberFormat="1" applyFont="1" applyFill="1" applyBorder="1" applyAlignment="1" applyProtection="1">
      <x:alignment horizontal="center" vertical="center"/>
    </x:xf>
    <x:xf numFmtId="0" fontId="18" fillId="2" borderId="1" xfId="2" applyNumberFormat="1" applyFont="1" applyFill="1" applyBorder="1" applyAlignment="1" applyProtection="1">
      <x:alignment horizontal="center" vertical="center" wrapText="1"/>
    </x:xf>
    <x:xf numFmtId="0" fontId="18" fillId="2" borderId="1" xfId="2" applyNumberFormat="1" applyFont="1" applyFill="1" applyBorder="1" applyAlignment="1" applyProtection="1">
      <x:alignment horizontal="center" vertical="center"/>
    </x:xf>
    <x:xf numFmtId="0" fontId="15" fillId="4" borderId="1" xfId="2" applyNumberFormat="1" applyFont="1" applyFill="1" applyBorder="1" applyAlignment="1" applyProtection="1">
      <x:alignment horizontal="center" vertical="center"/>
    </x:xf>
    <x:xf numFmtId="0" fontId="14" fillId="2" borderId="1" xfId="3" applyNumberFormat="1" applyFont="1" applyFill="1" applyBorder="1" applyAlignment="1" applyProtection="1">
      <x:alignment horizontal="left" vertical="center" wrapText="1"/>
    </x:xf>
    <x:xf numFmtId="0" fontId="14" fillId="2" borderId="1" xfId="3" applyNumberFormat="1" applyFont="1" applyFill="1" applyBorder="1" applyAlignment="1" applyProtection="1">
      <x:alignment horizontal="left" vertical="center"/>
    </x:xf>
    <x:xf numFmtId="0" fontId="9" fillId="0" borderId="1" xfId="4" applyNumberFormat="1" applyFont="1" applyFill="1" applyBorder="1" applyAlignment="1">
      <x:alignment horizontal="center" vertical="center"/>
    </x:xf>
    <x:xf numFmtId="0" fontId="9" fillId="0" borderId="1" xfId="4" applyNumberFormat="1" applyFont="1" applyFill="1" applyBorder="1" applyAlignment="1" applyProtection="1">
      <x:alignment horizontal="center" vertical="center"/>
    </x:xf>
  </x:cellXfs>
  <x:cellStyles count="7">
    <x:cellStyle xfId="1" builtinId="6"/>
    <x:cellStyle name="쉼표 [0] 2" xfId="5"/>
    <x:cellStyle name="쉼표 [0] 2 2" xfId="6"/>
    <x:cellStyle xfId="0" builtinId="0"/>
    <x:cellStyle name="표준 2" xfId="3"/>
    <x:cellStyle name="표준_Sheet2" xfId="2"/>
    <x:cellStyle name="표준_Sheet4" xfId="4"/>
  </x:cellStyles>
  <x:dxfs count="12">
    <x:dxf>
      <x:font>
        <x:color rgb="ff000000"/>
      </x:font>
      <x:fill>
        <x:patternFill patternType="solid">
          <x:fgColor rgb="ffd8e4f3"/>
          <x:bgColor rgb="ffd8e4f3"/>
        </x:patternFill>
      </x:fill>
      <x:border>
        <x:left style="thin">
          <x:color rgb="ffffffff"/>
        </x:left>
        <x:right style="thin">
          <x:color rgb="ffffffff"/>
        </x:right>
        <x:top style="thin">
          <x:color rgb="ffffffff"/>
        </x:top>
        <x:bottom style="thin">
          <x:color rgb="ffffffff"/>
        </x:bottom>
        <x:vertical style="thin">
          <x:color rgb="ffffffff"/>
        </x:vertical>
        <x:horizontal style="thin">
          <x:color rgb="ffffffff"/>
        </x:horizontal>
      </x:border>
    </x:dxf>
    <x:dxf/>
    <x:dxf>
      <x:fill>
        <x:patternFill patternType="solid">
          <x:fgColor rgb="ffb2c9e6"/>
          <x:bgColor rgb="ffb2c9e6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bottom style="thick">
          <x:color rgb="ffffffff"/>
        </x:bottom>
      </x:border>
    </x:dxf>
    <x:dxf>
      <x:font>
        <x:color rgb="ff000000"/>
      </x:font>
      <x:border>
        <x:top style="medium">
          <x:color rgb="ff315f97"/>
        </x:top>
        <x:bottom style="medium">
          <x:color rgb="ff315f97"/>
        </x:bottom>
      </x:border>
    </x:dxf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x:dxf>
      <x:font>
        <x:b val="1"/>
      </x:font>
    </x:dxf>
    <x:dxf>
      <x:font>
        <x:b val="1"/>
      </x:font>
      <x:border>
        <x:top style="thin">
          <x:color rgb="ff315f97"/>
        </x:top>
      </x:border>
    </x:dxf>
    <x:dxf>
      <x:font>
        <x:b val="1"/>
      </x:font>
      <x:border>
        <x:bottom style="medium">
          <x:color rgb="ff315f97"/>
        </x:bottom>
      </x:border>
    </x:dxf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10" Type="http://schemas.openxmlformats.org/officeDocument/2006/relationships/worksheet" Target="worksheets/sheet8.xml"  /><Relationship Id="rId11" Type="http://schemas.openxmlformats.org/officeDocument/2006/relationships/worksheet" Target="worksheets/sheet9.xml"  /><Relationship Id="rId12" Type="http://schemas.openxmlformats.org/officeDocument/2006/relationships/worksheet" Target="worksheets/sheet10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Relationship Id="rId4" Type="http://schemas.openxmlformats.org/officeDocument/2006/relationships/worksheet" Target="worksheets/sheet2.xml"  /><Relationship Id="rId5" Type="http://schemas.openxmlformats.org/officeDocument/2006/relationships/worksheet" Target="worksheets/sheet3.xml"  /><Relationship Id="rId6" Type="http://schemas.openxmlformats.org/officeDocument/2006/relationships/worksheet" Target="worksheets/sheet4.xml"  /><Relationship Id="rId7" Type="http://schemas.openxmlformats.org/officeDocument/2006/relationships/worksheet" Target="worksheets/sheet5.xml"  /><Relationship Id="rId8" Type="http://schemas.openxmlformats.org/officeDocument/2006/relationships/worksheet" Target="worksheets/sheet6.xml"  /><Relationship Id="rId9" Type="http://schemas.openxmlformats.org/officeDocument/2006/relationships/worksheet" Target="worksheets/sheet7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../ppt/media/image0.emf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2</xdr:col>
      <xdr:colOff>704850</xdr:colOff>
      <xdr:row>9</xdr:row>
      <xdr:rowOff>200025</xdr:rowOff>
    </xdr:from>
    <xdr:to>
      <xdr:col>2</xdr:col>
      <xdr:colOff>895350</xdr:colOff>
      <xdr:row>9</xdr:row>
      <xdr:rowOff>476250</xdr:rowOff>
    </xdr:to>
    <xdr:pic macro="" fPublished="0">
      <xdr:nvPicPr>
        <xdr:cNvPr id="2" name="그림 1"/>
        <xdr:cNvPicPr/>
      </xdr:nvPicPr>
      <xdr:blipFill rotWithShape="1">
        <a:blip r:embed="rId1"/>
        <a:srcRect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</xdr:wsDr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H25"/>
  <x:sheetViews>
    <x:sheetView topLeftCell="A13" zoomScaleNormal="100" workbookViewId="0">
      <x:selection activeCell="E3" activeCellId="0" sqref="E3:E3"/>
    </x:sheetView>
  </x:sheetViews>
  <x:sheetFormatPr defaultRowHeight="13.35"/>
  <x:cols>
    <x:col min="1" max="1" width="15.625" style="47" customWidth="1"/>
    <x:col min="2" max="3" width="15.625" style="104" customWidth="1"/>
    <x:col min="4" max="5" width="15.625" style="102" customWidth="1"/>
    <x:col min="6" max="7" width="15.625" style="47" customWidth="1"/>
    <x:col min="8" max="8" width="40.75" style="47" customWidth="1"/>
    <x:col min="9" max="256" width="10" style="47" customWidth="1"/>
    <x:col min="257" max="16384" width="9" style="33"/>
  </x:cols>
  <x:sheetData>
    <x:row r="1" spans="1:8" ht="25.25">
      <x:c r="A1" s="213" t="s">
        <x:v>143</x:v>
      </x:c>
      <x:c r="B1" s="213"/>
      <x:c r="C1" s="213"/>
      <x:c r="D1" s="213"/>
      <x:c r="E1" s="213"/>
      <x:c r="F1" s="213"/>
      <x:c r="G1" s="213"/>
      <x:c r="H1" s="213"/>
    </x:row>
    <x:row r="2" spans="1:8" ht="15" customHeight="1">
      <x:c r="A2" s="129"/>
      <x:c r="B2" s="129"/>
      <x:c r="D2" s="130"/>
      <x:c r="E2" s="130"/>
      <x:c r="F2" s="129"/>
      <x:c r="G2" s="129"/>
      <x:c r="H2" s="129"/>
    </x:row>
    <x:row r="3" spans="1:8" ht="17.9">
      <x:c r="A3" s="128" t="s">
        <x:v>28</x:v>
      </x:c>
      <x:c r="B3" s="127"/>
      <x:c r="D3" s="126"/>
      <x:c r="E3" s="126"/>
      <x:c r="F3" s="125"/>
      <x:c r="G3" s="124"/>
      <x:c r="H3" s="123" t="s">
        <x:v>47</x:v>
      </x:c>
    </x:row>
    <x:row r="4" spans="1:8" s="49" customFormat="1" ht="24.95" customHeight="1">
      <x:c r="A4" s="218" t="s">
        <x:v>46</x:v>
      </x:c>
      <x:c r="B4" s="218"/>
      <x:c r="C4" s="218"/>
      <x:c r="D4" s="214" t="s">
        <x:v>57</x:v>
      </x:c>
      <x:c r="E4" s="214"/>
      <x:c r="F4" s="219" t="s">
        <x:v>83</x:v>
      </x:c>
      <x:c r="G4" s="220"/>
      <x:c r="H4" s="221" t="s">
        <x:v>99</x:v>
      </x:c>
    </x:row>
    <x:row r="5" spans="1:8" s="49" customFormat="1" ht="24.95" customHeight="1">
      <x:c r="A5" s="122" t="s">
        <x:v>1</x:v>
      </x:c>
      <x:c r="B5" s="122" t="s">
        <x:v>4</x:v>
      </x:c>
      <x:c r="C5" s="122" t="s">
        <x:v>22</x:v>
      </x:c>
      <x:c r="D5" s="121" t="s">
        <x:v>20</x:v>
      </x:c>
      <x:c r="E5" s="121" t="s">
        <x:v>232</x:v>
      </x:c>
      <x:c r="F5" s="120" t="s">
        <x:v>2</x:v>
      </x:c>
      <x:c r="G5" s="120" t="s">
        <x:v>15</x:v>
      </x:c>
      <x:c r="H5" s="222"/>
    </x:row>
    <x:row r="6" spans="1:8" ht="24.95" customHeight="1">
      <x:c r="A6" s="210" t="s">
        <x:v>32</x:v>
      </x:c>
      <x:c r="B6" s="211"/>
      <x:c r="C6" s="212"/>
      <x:c r="D6" s="119">
        <x:f>D7+D12+D16+D19+D22</x:f>
        <x:v>1548983</x:v>
      </x:c>
      <x:c r="E6" s="119">
        <x:f>E7+E12+E16+E19+E22</x:f>
        <x:v>1604644</x:v>
      </x:c>
      <x:c r="F6" s="106">
        <x:f>E6-D6</x:f>
        <x:v>55661</x:v>
      </x:c>
      <x:c r="G6" s="106"/>
      <x:c r="H6" s="118" t="s">
        <x:v>154</x:v>
      </x:c>
    </x:row>
    <x:row r="7" spans="1:8" ht="24.95" customHeight="1">
      <x:c r="A7" s="112" t="s">
        <x:v>33</x:v>
      </x:c>
      <x:c r="B7" s="112"/>
      <x:c r="C7" s="197"/>
      <x:c r="D7" s="117">
        <x:f>D8</x:f>
        <x:v>1305383</x:v>
      </x:c>
      <x:c r="E7" s="117">
        <x:f>E8</x:f>
        <x:v>1347544</x:v>
      </x:c>
      <x:c r="F7" s="106">
        <x:f>E7-D7</x:f>
        <x:v>42161</x:v>
      </x:c>
      <x:c r="G7" s="106"/>
      <x:c r="H7" s="118"/>
    </x:row>
    <x:row r="8" spans="1:8" ht="24.95" customHeight="1">
      <x:c r="A8" s="164"/>
      <x:c r="B8" s="112" t="s">
        <x:v>33</x:v>
      </x:c>
      <x:c r="C8" s="197"/>
      <x:c r="D8" s="117">
        <x:f>D9+D10+D11</x:f>
        <x:v>1305383</x:v>
      </x:c>
      <x:c r="E8" s="117">
        <x:f>E9+E10+E11</x:f>
        <x:v>1347544</x:v>
      </x:c>
      <x:c r="F8" s="106">
        <x:f>E8-D8</x:f>
        <x:v>42161</x:v>
      </x:c>
      <x:c r="G8" s="106"/>
      <x:c r="H8" s="118"/>
    </x:row>
    <x:row r="9" spans="1:8" ht="78" customHeight="1">
      <x:c r="A9" s="216"/>
      <x:c r="B9" s="215"/>
      <x:c r="C9" s="112" t="s">
        <x:v>296</x:v>
      </x:c>
      <x:c r="D9" s="117">
        <x:v>1214349</x:v>
      </x:c>
      <x:c r="E9" s="117">
        <x:v>1258717</x:v>
      </x:c>
      <x:c r="F9" s="106">
        <x:f>E9-D9</x:f>
        <x:v>44368</x:v>
      </x:c>
      <x:c r="G9" s="106"/>
      <x:c r="H9" s="105" t="s">
        <x:v>68</x:v>
      </x:c>
    </x:row>
    <x:row r="10" spans="1:8" ht="117" customHeight="1">
      <x:c r="A10" s="216"/>
      <x:c r="B10" s="215"/>
      <x:c r="C10" s="112" t="s">
        <x:v>52</x:v>
      </x:c>
      <x:c r="D10" s="117">
        <x:v>74934</x:v>
      </x:c>
      <x:c r="E10" s="117">
        <x:v>84627</x:v>
      </x:c>
      <x:c r="F10" s="106">
        <x:f>E10-D10</x:f>
        <x:v>9693</x:v>
      </x:c>
      <x:c r="G10" s="106"/>
      <x:c r="H10" s="105" t="s">
        <x:v>24</x:v>
      </x:c>
    </x:row>
    <x:row r="11" spans="1:8" ht="62.25" customHeight="1">
      <x:c r="A11" s="217"/>
      <x:c r="B11" s="215"/>
      <x:c r="C11" s="165" t="s">
        <x:v>35</x:v>
      </x:c>
      <x:c r="D11" s="117">
        <x:v>16100</x:v>
      </x:c>
      <x:c r="E11" s="117">
        <x:v>4200</x:v>
      </x:c>
      <x:c r="F11" s="106"/>
      <x:c r="G11" s="106">
        <x:f>D11-E11</x:f>
        <x:v>11900</x:v>
      </x:c>
      <x:c r="H11" s="105" t="s">
        <x:v>62</x:v>
      </x:c>
    </x:row>
    <x:row r="12" spans="1:8" ht="24.95" customHeight="1">
      <x:c r="A12" s="112" t="s">
        <x:v>31</x:v>
      </x:c>
      <x:c r="B12" s="112"/>
      <x:c r="C12" s="112"/>
      <x:c r="D12" s="111">
        <x:f>SUM(D14:D15)</x:f>
        <x:v>127820</x:v>
      </x:c>
      <x:c r="E12" s="111">
        <x:f>SUM(E14:E15)</x:f>
        <x:v>130000</x:v>
      </x:c>
      <x:c r="F12" s="106">
        <x:f>E12-D12</x:f>
        <x:v>2180</x:v>
      </x:c>
      <x:c r="G12" s="106"/>
      <x:c r="H12" s="109"/>
    </x:row>
    <x:row r="13" spans="1:8" ht="24.95" customHeight="1">
      <x:c r="A13" s="110"/>
      <x:c r="B13" s="112" t="s">
        <x:v>31</x:v>
      </x:c>
      <x:c r="C13" s="112"/>
      <x:c r="D13" s="117">
        <x:f>D14+D15</x:f>
        <x:v>127820</x:v>
      </x:c>
      <x:c r="E13" s="117">
        <x:f>E14+E15</x:f>
        <x:v>130000</x:v>
      </x:c>
      <x:c r="F13" s="106">
        <x:f>E13-D13</x:f>
        <x:v>2180</x:v>
      </x:c>
      <x:c r="G13" s="106"/>
      <x:c r="H13" s="109"/>
    </x:row>
    <x:row r="14" spans="1:8" ht="51" customHeight="1">
      <x:c r="A14" s="110"/>
      <x:c r="B14" s="208"/>
      <x:c r="C14" s="110" t="s">
        <x:v>59</x:v>
      </x:c>
      <x:c r="D14" s="107">
        <x:v>67820</x:v>
      </x:c>
      <x:c r="E14" s="107">
        <x:v>70000</x:v>
      </x:c>
      <x:c r="F14" s="106">
        <x:f>E14-D14</x:f>
        <x:v>2180</x:v>
      </x:c>
      <x:c r="G14" s="106"/>
      <x:c r="H14" s="105" t="s">
        <x:v>149</x:v>
      </x:c>
    </x:row>
    <x:row r="15" spans="1:8" ht="24.95" customHeight="1">
      <x:c r="A15" s="110"/>
      <x:c r="B15" s="209"/>
      <x:c r="C15" s="164" t="s">
        <x:v>39</x:v>
      </x:c>
      <x:c r="D15" s="107">
        <x:v>60000</x:v>
      </x:c>
      <x:c r="E15" s="107">
        <x:v>60000</x:v>
      </x:c>
      <x:c r="F15" s="106"/>
      <x:c r="G15" s="106"/>
      <x:c r="H15" s="105"/>
    </x:row>
    <x:row r="16" spans="1:8" ht="24.95" customHeight="1">
      <x:c r="A16" s="112" t="s">
        <x:v>7</x:v>
      </x:c>
      <x:c r="B16" s="112"/>
      <x:c r="C16" s="198"/>
      <x:c r="D16" s="107">
        <x:f>D17</x:f>
        <x:v>1000</x:v>
      </x:c>
      <x:c r="E16" s="107">
        <x:f>E17</x:f>
        <x:v>1000</x:v>
      </x:c>
      <x:c r="F16" s="106"/>
      <x:c r="G16" s="116"/>
      <x:c r="H16" s="115"/>
    </x:row>
    <x:row r="17" spans="1:8" ht="24.95" customHeight="1">
      <x:c r="A17" s="164"/>
      <x:c r="B17" s="112" t="s">
        <x:v>7</x:v>
      </x:c>
      <x:c r="C17" s="198"/>
      <x:c r="D17" s="107">
        <x:f>D18</x:f>
        <x:v>1000</x:v>
      </x:c>
      <x:c r="E17" s="107">
        <x:f>E18</x:f>
        <x:v>1000</x:v>
      </x:c>
      <x:c r="F17" s="106"/>
      <x:c r="G17" s="116"/>
      <x:c r="H17" s="115"/>
    </x:row>
    <x:row r="18" spans="1:8" ht="24.95" customHeight="1">
      <x:c r="A18" s="195"/>
      <x:c r="B18" s="112"/>
      <x:c r="C18" s="198" t="s">
        <x:v>36</x:v>
      </x:c>
      <x:c r="D18" s="107">
        <x:v>1000</x:v>
      </x:c>
      <x:c r="E18" s="107">
        <x:v>1000</x:v>
      </x:c>
      <x:c r="F18" s="106"/>
      <x:c r="G18" s="116"/>
      <x:c r="H18" s="115"/>
    </x:row>
    <x:row r="19" spans="1:8" ht="24.95" customHeight="1">
      <x:c r="A19" s="112" t="s">
        <x:v>21</x:v>
      </x:c>
      <x:c r="B19" s="112"/>
      <x:c r="C19" s="112"/>
      <x:c r="D19" s="114">
        <x:f>SUM(D21:D21)</x:f>
        <x:v>94981</x:v>
      </x:c>
      <x:c r="E19" s="114">
        <x:f>SUM(E21:E21)</x:f>
        <x:v>105000</x:v>
      </x:c>
      <x:c r="F19" s="106">
        <x:f>E19-D19</x:f>
        <x:v>10019</x:v>
      </x:c>
      <x:c r="G19" s="114"/>
      <x:c r="H19" s="113"/>
    </x:row>
    <x:row r="20" spans="1:8" ht="24.95" customHeight="1">
      <x:c r="A20" s="164"/>
      <x:c r="B20" s="112" t="s">
        <x:v>21</x:v>
      </x:c>
      <x:c r="C20" s="112"/>
      <x:c r="D20" s="107">
        <x:f>D21</x:f>
        <x:v>94981</x:v>
      </x:c>
      <x:c r="E20" s="107">
        <x:f>E21</x:f>
        <x:v>105000</x:v>
      </x:c>
      <x:c r="F20" s="106">
        <x:f>E20-D20</x:f>
        <x:v>10019</x:v>
      </x:c>
      <x:c r="G20" s="107"/>
      <x:c r="H20" s="113"/>
    </x:row>
    <x:row r="21" spans="1:8" ht="24.95" customHeight="1">
      <x:c r="A21" s="195"/>
      <x:c r="B21" s="112"/>
      <x:c r="C21" s="165" t="s">
        <x:v>55</x:v>
      </x:c>
      <x:c r="D21" s="107">
        <x:v>94981</x:v>
      </x:c>
      <x:c r="E21" s="107">
        <x:v>105000</x:v>
      </x:c>
      <x:c r="F21" s="106">
        <x:f>E21-D21</x:f>
        <x:v>10019</x:v>
      </x:c>
      <x:c r="G21" s="106"/>
      <x:c r="H21" s="105" t="s">
        <x:v>108</x:v>
      </x:c>
    </x:row>
    <x:row r="22" spans="1:8" ht="24.95" customHeight="1">
      <x:c r="A22" s="112" t="s">
        <x:v>5</x:v>
      </x:c>
      <x:c r="B22" s="112"/>
      <x:c r="C22" s="112"/>
      <x:c r="D22" s="111">
        <x:f>SUM(D24:D25)</x:f>
        <x:v>19799</x:v>
      </x:c>
      <x:c r="E22" s="111">
        <x:f>SUM(E24:E25)</x:f>
        <x:v>21100</x:v>
      </x:c>
      <x:c r="F22" s="106">
        <x:f>E22-D22</x:f>
        <x:v>1301</x:v>
      </x:c>
      <x:c r="G22" s="106"/>
      <x:c r="H22" s="109"/>
    </x:row>
    <x:row r="23" spans="1:8" ht="24.95" customHeight="1">
      <x:c r="A23" s="110"/>
      <x:c r="B23" s="112" t="s">
        <x:v>5</x:v>
      </x:c>
      <x:c r="C23" s="112"/>
      <x:c r="D23" s="117">
        <x:f>D24+D25</x:f>
        <x:v>19799</x:v>
      </x:c>
      <x:c r="E23" s="117">
        <x:f>E24+E25</x:f>
        <x:v>21100</x:v>
      </x:c>
      <x:c r="F23" s="106">
        <x:f>E23-D23</x:f>
        <x:v>1301</x:v>
      </x:c>
      <x:c r="G23" s="106"/>
      <x:c r="H23" s="109"/>
    </x:row>
    <x:row r="24" spans="1:8" ht="33" customHeight="1">
      <x:c r="A24" s="110"/>
      <x:c r="B24" s="110"/>
      <x:c r="C24" s="199" t="s">
        <x:v>86</x:v>
      </x:c>
      <x:c r="D24" s="107">
        <x:v>1499</x:v>
      </x:c>
      <x:c r="E24" s="107">
        <x:v>1500</x:v>
      </x:c>
      <x:c r="F24" s="106">
        <x:f>E24-D24</x:f>
        <x:v>1</x:v>
      </x:c>
      <x:c r="G24" s="106"/>
      <x:c r="H24" s="109"/>
    </x:row>
    <x:row r="25" spans="1:8" ht="65.25" customHeight="1">
      <x:c r="A25" s="108"/>
      <x:c r="B25" s="108"/>
      <x:c r="C25" s="112" t="s">
        <x:v>303</x:v>
      </x:c>
      <x:c r="D25" s="107">
        <x:v>18300</x:v>
      </x:c>
      <x:c r="E25" s="107">
        <x:v>19600</x:v>
      </x:c>
      <x:c r="F25" s="106">
        <x:f>E25-D25</x:f>
        <x:v>1300</x:v>
      </x:c>
      <x:c r="G25" s="106"/>
      <x:c r="H25" s="105" t="s">
        <x:v>81</x:v>
      </x:c>
    </x:row>
  </x:sheetData>
  <x:mergeCells count="9">
    <x:mergeCell ref="B14:B15"/>
    <x:mergeCell ref="A6:C6"/>
    <x:mergeCell ref="A1:H1"/>
    <x:mergeCell ref="D4:E4"/>
    <x:mergeCell ref="B9:B11"/>
    <x:mergeCell ref="A9:A11"/>
    <x:mergeCell ref="A4:C4"/>
    <x:mergeCell ref="F4:G4"/>
    <x:mergeCell ref="H4:H5"/>
  </x:mergeCells>
  <x:printOptions horizontalCentered="1" verticalCentered="0" headings="0" gridLines="0" gridLinesSet="1"/>
  <x:pageMargins left="0.708056" right="0.708056" top="0.747917" bottom="0.747917" header="0.314306" footer="0.314306"/>
  <x:pageSetup paperSize="9" scale="80" firstPageNumber="1" fitToWidth="1" fitToHeight="1" orientation="landscape" usePrinterDefaults="1" blackAndWhite="0" draft="0" useFirstPageNumber="0" horizontalDpi="600" verticalDpi="600" copies="1"/>
  <x:headerFooter>
    <x:oddFooter>&amp;R&amp;"돋움,Regular"성 애 원</x:oddFooter>
  </x:headerFooter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pageSetUpPr autoPageBreaks="1" fitToPage="1"/>
  </x:sheetPr>
  <x:dimension ref="A1:IT60"/>
  <x:sheetViews>
    <x:sheetView tabSelected="1" topLeftCell="A13" zoomScale="90" zoomScaleNormal="90" workbookViewId="0">
      <x:selection activeCell="F15" activeCellId="0" sqref="F15:F15"/>
    </x:sheetView>
  </x:sheetViews>
  <x:sheetFormatPr defaultRowHeight="13.35"/>
  <x:cols>
    <x:col min="1" max="1" width="18.777344" style="47" customWidth="1"/>
    <x:col min="2" max="2" width="18.777344" style="104" customWidth="1"/>
    <x:col min="3" max="3" width="18.777344" style="103" customWidth="1"/>
    <x:col min="4" max="4" width="14.75" style="47" bestFit="1" customWidth="1"/>
    <x:col min="5" max="5" width="14.5" style="47" bestFit="1" customWidth="1"/>
    <x:col min="6" max="6" width="12" style="47" bestFit="1" customWidth="1"/>
    <x:col min="7" max="7" width="10.75" style="47" bestFit="1" customWidth="1"/>
    <x:col min="8" max="8" width="42.625" style="103" customWidth="1"/>
    <x:col min="9" max="9" width="10" style="47" customWidth="1"/>
    <x:col min="10" max="10" width="22" style="47" bestFit="1" customWidth="1"/>
    <x:col min="11" max="254" width="10" style="47" customWidth="1"/>
    <x:col min="255" max="16384" width="9" style="33"/>
  </x:cols>
  <x:sheetData>
    <x:row r="1" spans="1:8" ht="39" customHeight="1">
      <x:c r="A1" s="213" t="s">
        <x:v>143</x:v>
      </x:c>
      <x:c r="B1" s="213"/>
      <x:c r="C1" s="213"/>
      <x:c r="D1" s="213"/>
      <x:c r="E1" s="213"/>
      <x:c r="F1" s="213"/>
      <x:c r="G1" s="213"/>
      <x:c r="H1" s="213"/>
    </x:row>
    <x:row r="2" spans="1:8" ht="25.25">
      <x:c r="A2" s="129"/>
      <x:c r="B2" s="129"/>
      <x:c r="C2" s="158"/>
      <x:c r="D2" s="169"/>
      <x:c r="E2" s="159"/>
      <x:c r="F2" s="129"/>
      <x:c r="G2" s="129"/>
      <x:c r="H2" s="158"/>
    </x:row>
    <x:row r="3" spans="1:8" s="47" customFormat="1">
      <x:c r="A3" s="157" t="s">
        <x:v>48</x:v>
      </x:c>
      <x:c r="B3" s="157"/>
      <x:c r="C3" s="200"/>
      <x:c r="D3" s="156"/>
      <x:c r="E3" s="155"/>
      <x:c r="F3" s="155"/>
      <x:c r="G3" s="154"/>
      <x:c r="H3" s="98" t="s">
        <x:v>114</x:v>
      </x:c>
    </x:row>
    <x:row r="4" spans="1:8" ht="24.95" customHeight="1">
      <x:c r="A4" s="225" t="s">
        <x:v>46</x:v>
      </x:c>
      <x:c r="B4" s="226"/>
      <x:c r="C4" s="227"/>
      <x:c r="D4" s="223" t="s">
        <x:v>41</x:v>
      </x:c>
      <x:c r="E4" s="223"/>
      <x:c r="F4" s="228" t="s">
        <x:v>87</x:v>
      </x:c>
      <x:c r="G4" s="229"/>
      <x:c r="H4" s="230" t="s">
        <x:v>27</x:v>
      </x:c>
    </x:row>
    <x:row r="5" spans="1:8" ht="24.95" customHeight="1">
      <x:c r="A5" s="153" t="s">
        <x:v>1</x:v>
      </x:c>
      <x:c r="B5" s="153" t="s">
        <x:v>4</x:v>
      </x:c>
      <x:c r="C5" s="153" t="s">
        <x:v>22</x:v>
      </x:c>
      <x:c r="D5" s="153" t="s">
        <x:v>20</x:v>
      </x:c>
      <x:c r="E5" s="153" t="s">
        <x:v>51</x:v>
      </x:c>
      <x:c r="F5" s="152" t="s">
        <x:v>2</x:v>
      </x:c>
      <x:c r="G5" s="152" t="s">
        <x:v>15</x:v>
      </x:c>
      <x:c r="H5" s="231"/>
    </x:row>
    <x:row r="6" spans="1:8" ht="24.95" customHeight="1">
      <x:c r="A6" s="209" t="s">
        <x:v>63</x:v>
      </x:c>
      <x:c r="B6" s="209"/>
      <x:c r="C6" s="209"/>
      <x:c r="D6" s="151">
        <x:f>D7+D24+D29+D55+D60</x:f>
        <x:v>1548983</x:v>
      </x:c>
      <x:c r="E6" s="151">
        <x:f>E7+E24+E29+E55+E58</x:f>
        <x:v>1604644</x:v>
      </x:c>
      <x:c r="F6" s="132">
        <x:f>E6-D6</x:f>
        <x:v>55661</x:v>
      </x:c>
      <x:c r="G6" s="144"/>
      <x:c r="H6" s="150"/>
    </x:row>
    <x:row r="7" spans="1:8" ht="24.95" customHeight="1">
      <x:c r="A7" s="164" t="s">
        <x:v>8</x:v>
      </x:c>
      <x:c r="B7" s="168"/>
      <x:c r="C7" s="201"/>
      <x:c r="D7" s="149">
        <x:f>D8+D14+D17</x:f>
        <x:v>1023792</x:v>
      </x:c>
      <x:c r="E7" s="149">
        <x:f>E8+E14+E17</x:f>
        <x:v>1081455</x:v>
      </x:c>
      <x:c r="F7" s="132">
        <x:f>E7-D7</x:f>
        <x:v>57663</x:v>
      </x:c>
      <x:c r="G7" s="114"/>
      <x:c r="H7" s="131"/>
    </x:row>
    <x:row r="8" spans="1:8" ht="24.95" customHeight="1">
      <x:c r="A8" s="164"/>
      <x:c r="B8" s="112" t="s">
        <x:v>13</x:v>
      </x:c>
      <x:c r="C8" s="201"/>
      <x:c r="D8" s="38">
        <x:f>SUM(D9:D13)</x:f>
        <x:v>948640</x:v>
      </x:c>
      <x:c r="E8" s="38">
        <x:f>SUM(E9:E13)</x:f>
        <x:v>999190</x:v>
      </x:c>
      <x:c r="F8" s="132">
        <x:f>E8-D8</x:f>
        <x:v>50550</x:v>
      </x:c>
      <x:c r="G8" s="114"/>
      <x:c r="H8" s="131"/>
    </x:row>
    <x:row r="9" spans="1:8" ht="58.5" customHeight="1">
      <x:c r="A9" s="110"/>
      <x:c r="B9" s="164"/>
      <x:c r="C9" s="201" t="s">
        <x:v>240</x:v>
      </x:c>
      <x:c r="D9" s="133">
        <x:v>500027</x:v>
      </x:c>
      <x:c r="E9" s="133">
        <x:v>527040</x:v>
      </x:c>
      <x:c r="F9" s="132">
        <x:f>E9-D9</x:f>
        <x:v>27013</x:v>
      </x:c>
      <x:c r="G9" s="114"/>
      <x:c r="H9" s="163" t="s">
        <x:v>318</x:v>
      </x:c>
    </x:row>
    <x:row r="10" spans="1:8" ht="132.75" customHeight="1">
      <x:c r="A10" s="110"/>
      <x:c r="B10" s="110"/>
      <x:c r="C10" s="201" t="s">
        <x:v>242</x:v>
      </x:c>
      <x:c r="D10" s="133">
        <x:v>310102</x:v>
      </x:c>
      <x:c r="E10" s="133">
        <x:v>323577</x:v>
      </x:c>
      <x:c r="F10" s="132">
        <x:f>E10-D10</x:f>
        <x:v>13475</x:v>
      </x:c>
      <x:c r="G10" s="114"/>
      <x:c r="H10" s="163" t="s">
        <x:v>155</x:v>
      </x:c>
    </x:row>
    <x:row r="11" spans="1:8" ht="35.25" customHeight="1">
      <x:c r="A11" s="110"/>
      <x:c r="B11" s="110"/>
      <x:c r="C11" s="202" t="s">
        <x:v>97</x:v>
      </x:c>
      <x:c r="D11" s="133">
        <x:v>67511</x:v>
      </x:c>
      <x:c r="E11" s="133">
        <x:v>70885</x:v>
      </x:c>
      <x:c r="F11" s="132">
        <x:f>E11-D11</x:f>
        <x:v>3374</x:v>
      </x:c>
      <x:c r="G11" s="114"/>
      <x:c r="H11" s="163" t="s">
        <x:v>131</x:v>
      </x:c>
    </x:row>
    <x:row r="12" spans="1:8" ht="81.75" customHeight="1">
      <x:c r="A12" s="110"/>
      <x:c r="B12" s="110"/>
      <x:c r="C12" s="202" t="s">
        <x:v>103</x:v>
      </x:c>
      <x:c r="D12" s="133">
        <x:v>67500</x:v>
      </x:c>
      <x:c r="E12" s="133">
        <x:v>74656</x:v>
      </x:c>
      <x:c r="F12" s="132">
        <x:f>E12-D12</x:f>
        <x:v>7156</x:v>
      </x:c>
      <x:c r="G12" s="114"/>
      <x:c r="H12" s="163" t="s">
        <x:v>18</x:v>
      </x:c>
    </x:row>
    <x:row r="13" spans="1:8" ht="63" customHeight="1">
      <x:c r="A13" s="110"/>
      <x:c r="B13" s="110"/>
      <x:c r="C13" s="203" t="s">
        <x:v>250</x:v>
      </x:c>
      <x:c r="D13" s="148">
        <x:v>3500</x:v>
      </x:c>
      <x:c r="E13" s="148">
        <x:v>3032</x:v>
      </x:c>
      <x:c r="F13" s="132"/>
      <x:c r="G13" s="114">
        <x:f>D13-E13</x:f>
        <x:v>468</x:v>
      </x:c>
      <x:c r="H13" s="134" t="s">
        <x:v>60</x:v>
      </x:c>
    </x:row>
    <x:row r="14" spans="1:8" ht="24.95" customHeight="1">
      <x:c r="A14" s="110"/>
      <x:c r="B14" s="112" t="s">
        <x:v>43</x:v>
      </x:c>
      <x:c r="C14" s="201"/>
      <x:c r="D14" s="38">
        <x:f>SUM(D15:D16)</x:f>
        <x:v>2500</x:v>
      </x:c>
      <x:c r="E14" s="38">
        <x:f>SUM(E15:E16)</x:f>
        <x:v>2400</x:v>
      </x:c>
      <x:c r="F14" s="132"/>
      <x:c r="G14" s="114">
        <x:v>100</x:v>
      </x:c>
      <x:c r="H14" s="131"/>
    </x:row>
    <x:row r="15" spans="1:8" ht="24.95" customHeight="1">
      <x:c r="A15" s="110"/>
      <x:c r="B15" s="224"/>
      <x:c r="C15" s="203" t="s">
        <x:v>50</x:v>
      </x:c>
      <x:c r="D15" s="147">
        <x:v>1000</x:v>
      </x:c>
      <x:c r="E15" s="147">
        <x:v>1000</x:v>
      </x:c>
      <x:c r="F15" s="132"/>
      <x:c r="G15" s="114"/>
      <x:c r="H15" s="134" t="s">
        <x:v>130</x:v>
      </x:c>
    </x:row>
    <x:row r="16" spans="1:8" ht="43.5" customHeight="1">
      <x:c r="A16" s="110"/>
      <x:c r="B16" s="208"/>
      <x:c r="C16" s="203" t="s">
        <x:v>37</x:v>
      </x:c>
      <x:c r="D16" s="147">
        <x:v>1500</x:v>
      </x:c>
      <x:c r="E16" s="147">
        <x:v>1400</x:v>
      </x:c>
      <x:c r="F16" s="132"/>
      <x:c r="G16" s="114">
        <x:v>100</x:v>
      </x:c>
      <x:c r="H16" s="134" t="s">
        <x:v>70</x:v>
      </x:c>
    </x:row>
    <x:row r="17" spans="1:8" ht="24.95" customHeight="1">
      <x:c r="A17" s="110"/>
      <x:c r="B17" s="112" t="s">
        <x:v>11</x:v>
      </x:c>
      <x:c r="C17" s="201"/>
      <x:c r="D17" s="38">
        <x:f>SUM(D18:D23)</x:f>
        <x:v>72652</x:v>
      </x:c>
      <x:c r="E17" s="38">
        <x:f>SUM(E18:E23)</x:f>
        <x:v>79865</x:v>
      </x:c>
      <x:c r="F17" s="132">
        <x:f>E17-D17</x:f>
        <x:v>7213</x:v>
      </x:c>
      <x:c r="G17" s="114"/>
      <x:c r="H17" s="131"/>
    </x:row>
    <x:row r="18" spans="1:8" ht="65.25" customHeight="1">
      <x:c r="A18" s="110"/>
      <x:c r="B18" s="208"/>
      <x:c r="C18" s="201" t="s">
        <x:v>245</x:v>
      </x:c>
      <x:c r="D18" s="133">
        <x:v>3500</x:v>
      </x:c>
      <x:c r="E18" s="133">
        <x:v>4150</x:v>
      </x:c>
      <x:c r="F18" s="132">
        <x:f>E18-D18</x:f>
        <x:v>650</x:v>
      </x:c>
      <x:c r="G18" s="114"/>
      <x:c r="H18" s="134" t="s">
        <x:v>118</x:v>
      </x:c>
    </x:row>
    <x:row r="19" spans="1:8" ht="178.5" customHeight="1">
      <x:c r="A19" s="110"/>
      <x:c r="B19" s="208"/>
      <x:c r="C19" s="204" t="s">
        <x:v>84</x:v>
      </x:c>
      <x:c r="D19" s="133">
        <x:v>22000</x:v>
      </x:c>
      <x:c r="E19" s="133">
        <x:v>20960</x:v>
      </x:c>
      <x:c r="F19" s="132"/>
      <x:c r="G19" s="114">
        <x:f>D19-E19</x:f>
        <x:v>1040</x:v>
      </x:c>
      <x:c r="H19" s="134" t="s">
        <x:v>215</x:v>
      </x:c>
    </x:row>
    <x:row r="20" spans="1:8" ht="109.5" customHeight="1">
      <x:c r="A20" s="110"/>
      <x:c r="B20" s="208"/>
      <x:c r="C20" s="201" t="s">
        <x:v>29</x:v>
      </x:c>
      <x:c r="D20" s="133">
        <x:v>25000</x:v>
      </x:c>
      <x:c r="E20" s="133">
        <x:v>31800</x:v>
      </x:c>
      <x:c r="F20" s="132">
        <x:f>E20-D20</x:f>
        <x:v>6800</x:v>
      </x:c>
      <x:c r="G20" s="114"/>
      <x:c r="H20" s="134" t="s">
        <x:v>0</x:v>
      </x:c>
    </x:row>
    <x:row r="21" spans="1:8" ht="135" customHeight="1">
      <x:c r="A21" s="110"/>
      <x:c r="B21" s="208"/>
      <x:c r="C21" s="201" t="s">
        <x:v>42</x:v>
      </x:c>
      <x:c r="D21" s="133">
        <x:v>8560</x:v>
      </x:c>
      <x:c r="E21" s="133">
        <x:v>8745</x:v>
      </x:c>
      <x:c r="F21" s="132">
        <x:f>E21-D21</x:f>
        <x:v>185</x:v>
      </x:c>
      <x:c r="G21" s="114"/>
      <x:c r="H21" s="134" t="s">
        <x:v>316</x:v>
      </x:c>
    </x:row>
    <x:row r="22" spans="1:8" ht="57.75" customHeight="1">
      <x:c r="A22" s="110"/>
      <x:c r="B22" s="208"/>
      <x:c r="C22" s="201" t="s">
        <x:v>246</x:v>
      </x:c>
      <x:c r="D22" s="133">
        <x:v>10800</x:v>
      </x:c>
      <x:c r="E22" s="133">
        <x:v>9600</x:v>
      </x:c>
      <x:c r="F22" s="132"/>
      <x:c r="G22" s="114">
        <x:f>D22-E22</x:f>
        <x:v>1200</x:v>
      </x:c>
      <x:c r="H22" s="134" t="s">
        <x:v>82</x:v>
      </x:c>
    </x:row>
    <x:row r="23" spans="1:8" ht="63" customHeight="1">
      <x:c r="A23" s="110"/>
      <x:c r="B23" s="110"/>
      <x:c r="C23" s="201" t="s">
        <x:v>223</x:v>
      </x:c>
      <x:c r="D23" s="133">
        <x:v>2792</x:v>
      </x:c>
      <x:c r="E23" s="133">
        <x:v>4610</x:v>
      </x:c>
      <x:c r="F23" s="132">
        <x:f>E23-D23</x:f>
        <x:v>1818</x:v>
      </x:c>
      <x:c r="G23" s="114"/>
      <x:c r="H23" s="134" t="s">
        <x:v>308</x:v>
      </x:c>
    </x:row>
    <x:row r="24" spans="1:8" ht="24.95" customHeight="1">
      <x:c r="A24" s="112" t="s">
        <x:v>54</x:v>
      </x:c>
      <x:c r="B24" s="112"/>
      <x:c r="C24" s="201"/>
      <x:c r="D24" s="38">
        <x:f>SUM(D26:D28)</x:f>
        <x:v>38128</x:v>
      </x:c>
      <x:c r="E24" s="38">
        <x:f>SUM(E26:E28)</x:f>
        <x:v>66420</x:v>
      </x:c>
      <x:c r="F24" s="132">
        <x:f>E24-D24</x:f>
        <x:v>28292</x:v>
      </x:c>
      <x:c r="G24" s="114"/>
      <x:c r="H24" s="131"/>
    </x:row>
    <x:row r="25" spans="1:8" ht="24.95" customHeight="1">
      <x:c r="A25" s="110"/>
      <x:c r="B25" s="164" t="s">
        <x:v>14</x:v>
      </x:c>
      <x:c r="C25" s="203"/>
      <x:c r="D25" s="38">
        <x:f>D26+D27+D28</x:f>
        <x:v>38128</x:v>
      </x:c>
      <x:c r="E25" s="38">
        <x:f>E26+E27+E28</x:f>
        <x:v>66420</x:v>
      </x:c>
      <x:c r="F25" s="132">
        <x:f>E25-D25</x:f>
        <x:v>28292</x:v>
      </x:c>
      <x:c r="G25" s="114"/>
      <x:c r="H25" s="166"/>
    </x:row>
    <x:row r="26" spans="1:8" ht="55.5" customHeight="1">
      <x:c r="A26" s="110"/>
      <x:c r="B26" s="164"/>
      <x:c r="C26" s="203" t="s">
        <x:v>14</x:v>
      </x:c>
      <x:c r="D26" s="147">
        <x:v>19418</x:v>
      </x:c>
      <x:c r="E26" s="147">
        <x:v>46420</x:v>
      </x:c>
      <x:c r="F26" s="132">
        <x:f>E26-D26</x:f>
        <x:v>27002</x:v>
      </x:c>
      <x:c r="G26" s="114"/>
      <x:c r="H26" s="146" t="s">
        <x:v>119</x:v>
      </x:c>
    </x:row>
    <x:row r="27" spans="1:8" ht="41.25" customHeight="1">
      <x:c r="A27" s="110"/>
      <x:c r="B27" s="110"/>
      <x:c r="C27" s="201" t="s">
        <x:v>49</x:v>
      </x:c>
      <x:c r="D27" s="133">
        <x:v>6000</x:v>
      </x:c>
      <x:c r="E27" s="133">
        <x:v>6000</x:v>
      </x:c>
      <x:c r="F27" s="132"/>
      <x:c r="G27" s="114"/>
      <x:c r="H27" s="134" t="s">
        <x:v>313</x:v>
      </x:c>
    </x:row>
    <x:row r="28" spans="1:8" ht="51" customHeight="1">
      <x:c r="A28" s="108"/>
      <x:c r="B28" s="108"/>
      <x:c r="C28" s="201" t="s">
        <x:v>30</x:v>
      </x:c>
      <x:c r="D28" s="133">
        <x:v>12710</x:v>
      </x:c>
      <x:c r="E28" s="133">
        <x:v>14000</x:v>
      </x:c>
      <x:c r="F28" s="132">
        <x:f>E28-D28</x:f>
        <x:v>1290</x:v>
      </x:c>
      <x:c r="G28" s="114"/>
      <x:c r="H28" s="134" t="s">
        <x:v>69</x:v>
      </x:c>
    </x:row>
    <x:row r="29" spans="1:8" ht="24.95" customHeight="1">
      <x:c r="A29" s="112" t="s">
        <x:v>9</x:v>
      </x:c>
      <x:c r="B29" s="112"/>
      <x:c r="C29" s="201"/>
      <x:c r="D29" s="38">
        <x:f>D30+D37+D45</x:f>
        <x:v>470563</x:v>
      </x:c>
      <x:c r="E29" s="38">
        <x:f>E30+E37+E45</x:f>
        <x:v>451197</x:v>
      </x:c>
      <x:c r="F29" s="132"/>
      <x:c r="G29" s="114">
        <x:f>D29-E29</x:f>
        <x:v>19366</x:v>
      </x:c>
      <x:c r="H29" s="131"/>
    </x:row>
    <x:row r="30" spans="1:8" ht="24.95" customHeight="1">
      <x:c r="A30" s="110"/>
      <x:c r="B30" s="112" t="s">
        <x:v>11</x:v>
      </x:c>
      <x:c r="C30" s="201"/>
      <x:c r="D30" s="38">
        <x:f>SUM(D31:D36)</x:f>
        <x:v>342538</x:v>
      </x:c>
      <x:c r="E30" s="38">
        <x:f>SUM(E31:E36)</x:f>
        <x:v>313427</x:v>
      </x:c>
      <x:c r="F30" s="132"/>
      <x:c r="G30" s="114">
        <x:f>D30-E30</x:f>
        <x:v>29111</x:v>
      </x:c>
      <x:c r="H30" s="131"/>
    </x:row>
    <x:row r="31" spans="1:8" ht="92.25" customHeight="1">
      <x:c r="A31" s="110"/>
      <x:c r="B31" s="145"/>
      <x:c r="C31" s="205" t="s">
        <x:v>150</x:v>
      </x:c>
      <x:c r="D31" s="133">
        <x:v>201300</x:v>
      </x:c>
      <x:c r="E31" s="133">
        <x:v>182247</x:v>
      </x:c>
      <x:c r="F31" s="132"/>
      <x:c r="G31" s="114">
        <x:f>D31-E31</x:f>
        <x:v>19053</x:v>
      </x:c>
      <x:c r="H31" s="7" t="s">
        <x:v>115</x:v>
      </x:c>
    </x:row>
    <x:row r="32" spans="1:8" ht="99" customHeight="1">
      <x:c r="A32" s="110"/>
      <x:c r="B32" s="143"/>
      <x:c r="C32" s="206" t="s">
        <x:v>65</x:v>
      </x:c>
      <x:c r="D32" s="133">
        <x:v>46027</x:v>
      </x:c>
      <x:c r="E32" s="133">
        <x:v>59462</x:v>
      </x:c>
      <x:c r="F32" s="132">
        <x:f>E32-D32</x:f>
        <x:v>13435</x:v>
      </x:c>
      <x:c r="G32" s="114"/>
      <x:c r="H32" s="136" t="s">
        <x:v>71</x:v>
      </x:c>
    </x:row>
    <x:row r="33" spans="1:8" ht="55.5" customHeight="1">
      <x:c r="A33" s="110"/>
      <x:c r="B33" s="145"/>
      <x:c r="C33" s="207" t="s">
        <x:v>147</x:v>
      </x:c>
      <x:c r="D33" s="133">
        <x:v>65575</x:v>
      </x:c>
      <x:c r="E33" s="133">
        <x:v>41739</x:v>
      </x:c>
      <x:c r="F33" s="132"/>
      <x:c r="G33" s="114">
        <x:f>D33-E33</x:f>
        <x:v>23836</x:v>
      </x:c>
      <x:c r="H33" s="7" t="s">
        <x:v>61</x:v>
      </x:c>
    </x:row>
    <x:row r="34" spans="1:8" ht="86.25" customHeight="1">
      <x:c r="A34" s="110"/>
      <x:c r="B34" s="143"/>
      <x:c r="C34" s="201" t="s">
        <x:v>238</x:v>
      </x:c>
      <x:c r="D34" s="133">
        <x:v>8550</x:v>
      </x:c>
      <x:c r="E34" s="133">
        <x:v>9200</x:v>
      </x:c>
      <x:c r="F34" s="132">
        <x:f>E34-D34</x:f>
        <x:v>650</x:v>
      </x:c>
      <x:c r="G34" s="114"/>
      <x:c r="H34" s="134" t="s">
        <x:v>19</x:v>
      </x:c>
    </x:row>
    <x:row r="35" spans="1:8" ht="24.95" customHeight="1">
      <x:c r="A35" s="110"/>
      <x:c r="B35" s="143"/>
      <x:c r="C35" s="201" t="s">
        <x:v>12</x:v>
      </x:c>
      <x:c r="D35" s="133">
        <x:v>750</x:v>
      </x:c>
      <x:c r="E35" s="133"/>
      <x:c r="F35" s="132"/>
      <x:c r="G35" s="114">
        <x:v>750</x:v>
      </x:c>
      <x:c r="H35" s="134"/>
    </x:row>
    <x:row r="36" spans="1:8" ht="65.25" customHeight="1">
      <x:c r="A36" s="110"/>
      <x:c r="B36" s="143"/>
      <x:c r="C36" s="201" t="s">
        <x:v>295</x:v>
      </x:c>
      <x:c r="D36" s="133">
        <x:v>20336</x:v>
      </x:c>
      <x:c r="E36" s="133">
        <x:v>20779</x:v>
      </x:c>
      <x:c r="F36" s="132">
        <x:f>E36-D36</x:f>
        <x:v>443</x:v>
      </x:c>
      <x:c r="G36" s="114"/>
      <x:c r="H36" s="167" t="s">
        <x:v>23</x:v>
      </x:c>
    </x:row>
    <x:row r="37" spans="1:8" ht="24.95" customHeight="1">
      <x:c r="A37" s="110"/>
      <x:c r="B37" s="142" t="s">
        <x:v>6</x:v>
      </x:c>
      <x:c r="C37" s="201"/>
      <x:c r="D37" s="135">
        <x:f>SUM(D38:D44)</x:f>
        <x:v>38225</x:v>
      </x:c>
      <x:c r="E37" s="135">
        <x:f>SUM(E38:E44)</x:f>
        <x:v>52273</x:v>
      </x:c>
      <x:c r="F37" s="132">
        <x:f>E37-D37</x:f>
        <x:v>14048</x:v>
      </x:c>
      <x:c r="G37" s="114"/>
      <x:c r="H37" s="141"/>
    </x:row>
    <x:row r="38" spans="1:8" ht="24.95" customHeight="1">
      <x:c r="A38" s="110"/>
      <x:c r="B38" s="140"/>
      <x:c r="C38" s="201" t="s">
        <x:v>38</x:v>
      </x:c>
      <x:c r="D38" s="133">
        <x:v>2400</x:v>
      </x:c>
      <x:c r="E38" s="133">
        <x:v>4320</x:v>
      </x:c>
      <x:c r="F38" s="132">
        <x:f>E38-D38</x:f>
        <x:v>1920</x:v>
      </x:c>
      <x:c r="G38" s="114"/>
      <x:c r="H38" s="141" t="s">
        <x:v>128</x:v>
      </x:c>
    </x:row>
    <x:row r="39" spans="1:8" ht="54.75" customHeight="1">
      <x:c r="A39" s="110"/>
      <x:c r="B39" s="140"/>
      <x:c r="C39" s="201" t="s">
        <x:v>45</x:v>
      </x:c>
      <x:c r="D39" s="133">
        <x:v>2925</x:v>
      </x:c>
      <x:c r="E39" s="133">
        <x:v>7048</x:v>
      </x:c>
      <x:c r="F39" s="132">
        <x:f>E39-D39</x:f>
        <x:v>4123</x:v>
      </x:c>
      <x:c r="G39" s="114"/>
      <x:c r="H39" s="134" t="s">
        <x:v>116</x:v>
      </x:c>
    </x:row>
    <x:row r="40" spans="1:8" ht="48" customHeight="1">
      <x:c r="A40" s="110"/>
      <x:c r="B40" s="140"/>
      <x:c r="C40" s="201" t="s">
        <x:v>244</x:v>
      </x:c>
      <x:c r="D40" s="133">
        <x:v>600</x:v>
      </x:c>
      <x:c r="E40" s="133">
        <x:v>540</x:v>
      </x:c>
      <x:c r="F40" s="132"/>
      <x:c r="G40" s="114">
        <x:f>D40-E40</x:f>
        <x:v>60</x:v>
      </x:c>
      <x:c r="H40" s="134" t="s">
        <x:v>319</x:v>
      </x:c>
    </x:row>
    <x:row r="41" spans="1:8" ht="93.75" customHeight="1">
      <x:c r="A41" s="110"/>
      <x:c r="B41" s="140"/>
      <x:c r="C41" s="201" t="s">
        <x:v>56</x:v>
      </x:c>
      <x:c r="D41" s="133">
        <x:v>26500</x:v>
      </x:c>
      <x:c r="E41" s="133">
        <x:v>31800</x:v>
      </x:c>
      <x:c r="F41" s="132">
        <x:f>E41-D41</x:f>
        <x:v>5300</x:v>
      </x:c>
      <x:c r="G41" s="114"/>
      <x:c r="H41" s="134" t="s">
        <x:v>64</x:v>
      </x:c>
    </x:row>
    <x:row r="42" spans="1:8" ht="24.95" customHeight="1">
      <x:c r="A42" s="110"/>
      <x:c r="B42" s="140"/>
      <x:c r="C42" s="201" t="s">
        <x:v>299</x:v>
      </x:c>
      <x:c r="D42" s="133"/>
      <x:c r="E42" s="133">
        <x:v>765</x:v>
      </x:c>
      <x:c r="F42" s="132">
        <x:f>E42-D42</x:f>
        <x:v>765</x:v>
      </x:c>
      <x:c r="G42" s="114"/>
      <x:c r="H42" s="134" t="s">
        <x:v>314</x:v>
      </x:c>
    </x:row>
    <x:row r="43" spans="1:8" ht="45" customHeight="1">
      <x:c r="A43" s="110"/>
      <x:c r="B43" s="140"/>
      <x:c r="C43" s="201" t="s">
        <x:v>40</x:v>
      </x:c>
      <x:c r="D43" s="133">
        <x:v>1800</x:v>
      </x:c>
      <x:c r="E43" s="133">
        <x:v>3480</x:v>
      </x:c>
      <x:c r="F43" s="132">
        <x:f>E43-D43</x:f>
        <x:v>1680</x:v>
      </x:c>
      <x:c r="G43" s="114"/>
      <x:c r="H43" s="134" t="s">
        <x:v>25</x:v>
      </x:c>
    </x:row>
    <x:row r="44" spans="1:254" ht="24.95" customHeight="1">
      <x:c r="A44" s="110"/>
      <x:c r="B44" s="139"/>
      <x:c r="C44" s="201" t="s">
        <x:v>53</x:v>
      </x:c>
      <x:c r="D44" s="133">
        <x:v>4000</x:v>
      </x:c>
      <x:c r="E44" s="133">
        <x:v>4320</x:v>
      </x:c>
      <x:c r="F44" s="132">
        <x:f>E44-D44</x:f>
        <x:v>320</x:v>
      </x:c>
      <x:c r="G44" s="114"/>
      <x:c r="H44" s="134" t="s">
        <x:v>127</x:v>
      </x:c>
      <x:c r="IR44" s="33"/>
      <x:c r="IS44" s="33"/>
      <x:c r="IT44" s="33"/>
    </x:row>
    <x:row r="45" spans="1:254" ht="24.95" customHeight="1">
      <x:c r="A45" s="137"/>
      <x:c r="B45" s="138" t="s">
        <x:v>9</x:v>
      </x:c>
      <x:c r="C45" s="201" t="s">
        <x:v>17</x:v>
      </x:c>
      <x:c r="D45" s="135">
        <x:f>SUM(D46:D54)</x:f>
        <x:v>89800</x:v>
      </x:c>
      <x:c r="E45" s="135">
        <x:f>SUM(E46:E54)</x:f>
        <x:v>85497</x:v>
      </x:c>
      <x:c r="F45" s="132"/>
      <x:c r="G45" s="114">
        <x:v>4303</x:v>
      </x:c>
      <x:c r="H45" s="134"/>
      <x:c r="IR45" s="33"/>
      <x:c r="IS45" s="33"/>
      <x:c r="IT45" s="33"/>
    </x:row>
    <x:row r="46" spans="1:254" ht="40.5" customHeight="1">
      <x:c r="A46" s="137"/>
      <x:c r="B46" s="170"/>
      <x:c r="C46" s="202" t="s">
        <x:v>106</x:v>
      </x:c>
      <x:c r="D46" s="133">
        <x:v>9903</x:v>
      </x:c>
      <x:c r="E46" s="133">
        <x:v>7200</x:v>
      </x:c>
      <x:c r="F46" s="132"/>
      <x:c r="G46" s="114">
        <x:v>2703</x:v>
      </x:c>
      <x:c r="H46" s="134" t="s">
        <x:v>317</x:v>
      </x:c>
      <x:c r="IR46" s="33"/>
      <x:c r="IS46" s="33"/>
      <x:c r="IT46" s="33"/>
    </x:row>
    <x:row r="47" spans="1:254" ht="24.95" customHeight="1">
      <x:c r="A47" s="137"/>
      <x:c r="B47" s="194"/>
      <x:c r="C47" s="202" t="s">
        <x:v>290</x:v>
      </x:c>
      <x:c r="D47" s="133"/>
      <x:c r="E47" s="133">
        <x:v>4032</x:v>
      </x:c>
      <x:c r="F47" s="132">
        <x:f>E47-D47</x:f>
        <x:v>4032</x:v>
      </x:c>
      <x:c r="G47" s="114"/>
      <x:c r="H47" s="134" t="s">
        <x:v>129</x:v>
      </x:c>
      <x:c r="IR47" s="33"/>
      <x:c r="IS47" s="33"/>
      <x:c r="IT47" s="33"/>
    </x:row>
    <x:row r="48" spans="1:254" ht="57.75" customHeight="1">
      <x:c r="A48" s="137"/>
      <x:c r="B48" s="170"/>
      <x:c r="C48" s="202" t="s">
        <x:v>102</x:v>
      </x:c>
      <x:c r="D48" s="133">
        <x:v>4072</x:v>
      </x:c>
      <x:c r="E48" s="133">
        <x:v>2165</x:v>
      </x:c>
      <x:c r="F48" s="132"/>
      <x:c r="G48" s="114">
        <x:v>1907</x:v>
      </x:c>
      <x:c r="H48" s="134" t="s">
        <x:v>117</x:v>
      </x:c>
      <x:c r="IR48" s="33"/>
      <x:c r="IS48" s="33"/>
      <x:c r="IT48" s="33"/>
    </x:row>
    <x:row r="49" spans="1:254" ht="36" customHeight="1">
      <x:c r="A49" s="137"/>
      <x:c r="B49" s="170"/>
      <x:c r="C49" s="202" t="s">
        <x:v>107</x:v>
      </x:c>
      <x:c r="D49" s="133">
        <x:v>11000</x:v>
      </x:c>
      <x:c r="E49" s="133">
        <x:v>12000</x:v>
      </x:c>
      <x:c r="F49" s="132">
        <x:f>E49-D49</x:f>
        <x:v>1000</x:v>
      </x:c>
      <x:c r="G49" s="114"/>
      <x:c r="H49" s="134" t="s">
        <x:v>315</x:v>
      </x:c>
      <x:c r="IR49" s="33"/>
      <x:c r="IS49" s="33"/>
      <x:c r="IT49" s="33"/>
    </x:row>
    <x:row r="50" spans="1:254" ht="36" customHeight="1">
      <x:c r="A50" s="137"/>
      <x:c r="B50" s="170"/>
      <x:c r="C50" s="202" t="s">
        <x:v>95</x:v>
      </x:c>
      <x:c r="D50" s="133">
        <x:v>500</x:v>
      </x:c>
      <x:c r="E50" s="133">
        <x:v>500</x:v>
      </x:c>
      <x:c r="F50" s="132"/>
      <x:c r="G50" s="114"/>
      <x:c r="H50" s="134" t="s">
        <x:v>148</x:v>
      </x:c>
      <x:c r="IR50" s="33"/>
      <x:c r="IS50" s="33"/>
      <x:c r="IT50" s="33"/>
    </x:row>
    <x:row r="51" spans="1:254" ht="36" customHeight="1">
      <x:c r="A51" s="137"/>
      <x:c r="B51" s="170"/>
      <x:c r="C51" s="202" t="s">
        <x:v>96</x:v>
      </x:c>
      <x:c r="D51" s="133">
        <x:v>54720</x:v>
      </x:c>
      <x:c r="E51" s="133">
        <x:v>55000</x:v>
      </x:c>
      <x:c r="F51" s="132">
        <x:f>E51-D51</x:f>
        <x:v>280</x:v>
      </x:c>
      <x:c r="G51" s="114"/>
      <x:c r="H51" s="136" t="s">
        <x:v>134</x:v>
      </x:c>
      <x:c r="IR51" s="33"/>
      <x:c r="IS51" s="33"/>
      <x:c r="IT51" s="33"/>
    </x:row>
    <x:row r="52" spans="1:254" ht="36" customHeight="1">
      <x:c r="A52" s="137"/>
      <x:c r="B52" s="194"/>
      <x:c r="C52" s="202" t="s">
        <x:v>77</x:v>
      </x:c>
      <x:c r="D52" s="133">
        <x:v>5905</x:v>
      </x:c>
      <x:c r="E52" s="133"/>
      <x:c r="F52" s="132"/>
      <x:c r="G52" s="114">
        <x:v>5905</x:v>
      </x:c>
      <x:c r="H52" s="136" t="s">
        <x:v>218</x:v>
      </x:c>
      <x:c r="IR52" s="33"/>
      <x:c r="IS52" s="33"/>
      <x:c r="IT52" s="33"/>
    </x:row>
    <x:row r="53" spans="1:254" ht="24.95" customHeight="1">
      <x:c r="A53" s="137"/>
      <x:c r="B53" s="194"/>
      <x:c r="C53" s="202" t="s">
        <x:v>230</x:v>
      </x:c>
      <x:c r="D53" s="133">
        <x:v>1100</x:v>
      </x:c>
      <x:c r="E53" s="133"/>
      <x:c r="F53" s="132"/>
      <x:c r="G53" s="114">
        <x:v>1100</x:v>
      </x:c>
      <x:c r="H53" s="136" t="s">
        <x:v>218</x:v>
      </x:c>
      <x:c r="IR53" s="33"/>
      <x:c r="IS53" s="33"/>
      <x:c r="IT53" s="33"/>
    </x:row>
    <x:row r="54" spans="1:254" ht="60.75" customHeight="1">
      <x:c r="A54" s="137"/>
      <x:c r="B54" s="170"/>
      <x:c r="C54" s="202" t="s">
        <x:v>257</x:v>
      </x:c>
      <x:c r="D54" s="133">
        <x:v>2600</x:v>
      </x:c>
      <x:c r="E54" s="133">
        <x:v>4600</x:v>
      </x:c>
      <x:c r="F54" s="132">
        <x:f>E54-D54</x:f>
        <x:v>2000</x:v>
      </x:c>
      <x:c r="G54" s="114"/>
      <x:c r="H54" s="136" t="s">
        <x:v>67</x:v>
      </x:c>
      <x:c r="IR54" s="33"/>
      <x:c r="IS54" s="33"/>
      <x:c r="IT54" s="33"/>
    </x:row>
    <x:row r="55" spans="1:8" ht="24.95" customHeight="1">
      <x:c r="A55" s="112" t="s">
        <x:v>16</x:v>
      </x:c>
      <x:c r="B55" s="112"/>
      <x:c r="C55" s="201"/>
      <x:c r="D55" s="135">
        <x:f>D56</x:f>
        <x:v>5000</x:v>
      </x:c>
      <x:c r="E55" s="135">
        <x:f>E56</x:f>
        <x:v>2700</x:v>
      </x:c>
      <x:c r="F55" s="132"/>
      <x:c r="G55" s="114">
        <x:f>G56</x:f>
        <x:v>2300</x:v>
      </x:c>
      <x:c r="H55" s="131"/>
    </x:row>
    <x:row r="56" spans="1:8" ht="24.95" customHeight="1">
      <x:c r="A56" s="232"/>
      <x:c r="B56" s="112" t="s">
        <x:v>16</x:v>
      </x:c>
      <x:c r="C56" s="201"/>
      <x:c r="D56" s="133">
        <x:f>D57</x:f>
        <x:v>5000</x:v>
      </x:c>
      <x:c r="E56" s="133">
        <x:f>E57</x:f>
        <x:v>2700</x:v>
      </x:c>
      <x:c r="F56" s="132"/>
      <x:c r="G56" s="114">
        <x:f>G57</x:f>
        <x:v>2300</x:v>
      </x:c>
      <x:c r="H56" s="131"/>
    </x:row>
    <x:row r="57" spans="1:8" ht="24.95" customHeight="1">
      <x:c r="A57" s="232"/>
      <x:c r="B57" s="198"/>
      <x:c r="C57" s="201" t="s">
        <x:v>16</x:v>
      </x:c>
      <x:c r="D57" s="133">
        <x:v>5000</x:v>
      </x:c>
      <x:c r="E57" s="133">
        <x:v>2700</x:v>
      </x:c>
      <x:c r="F57" s="132"/>
      <x:c r="G57" s="114">
        <x:f>D57-E57</x:f>
        <x:v>2300</x:v>
      </x:c>
      <x:c r="H57" s="131" t="s">
        <x:v>297</x:v>
      </x:c>
    </x:row>
    <x:row r="58" spans="1:8" ht="24.95" customHeight="1">
      <x:c r="A58" s="6" t="s">
        <x:v>10</x:v>
      </x:c>
      <x:c r="B58" s="112"/>
      <x:c r="C58" s="201"/>
      <x:c r="D58" s="133">
        <x:f>D59</x:f>
        <x:v>11500</x:v>
      </x:c>
      <x:c r="E58" s="133">
        <x:f>E59</x:f>
        <x:v>2872</x:v>
      </x:c>
      <x:c r="F58" s="132"/>
      <x:c r="G58" s="114">
        <x:f>G59</x:f>
        <x:v>8628</x:v>
      </x:c>
      <x:c r="H58" s="141"/>
    </x:row>
    <x:row r="59" spans="1:8" ht="24.95" customHeight="1">
      <x:c r="A59" s="232"/>
      <x:c r="B59" s="112" t="s">
        <x:v>10</x:v>
      </x:c>
      <x:c r="C59" s="201"/>
      <x:c r="D59" s="133">
        <x:f>D60</x:f>
        <x:v>11500</x:v>
      </x:c>
      <x:c r="E59" s="133">
        <x:f>E60</x:f>
        <x:v>2872</x:v>
      </x:c>
      <x:c r="F59" s="132"/>
      <x:c r="G59" s="114">
        <x:f>G60</x:f>
        <x:v>8628</x:v>
      </x:c>
      <x:c r="H59" s="141"/>
    </x:row>
    <x:row r="60" spans="1:8" ht="24.95" customHeight="1">
      <x:c r="A60" s="232"/>
      <x:c r="B60" s="112"/>
      <x:c r="C60" s="201" t="s">
        <x:v>10</x:v>
      </x:c>
      <x:c r="D60" s="133">
        <x:v>11500</x:v>
      </x:c>
      <x:c r="E60" s="133">
        <x:v>2872</x:v>
      </x:c>
      <x:c r="F60" s="132"/>
      <x:c r="G60" s="114">
        <x:f>D60-E60</x:f>
        <x:v>8628</x:v>
      </x:c>
      <x:c r="H60" s="134" t="s">
        <x:v>10</x:v>
      </x:c>
    </x:row>
  </x:sheetData>
  <x:mergeCells count="10">
    <x:mergeCell ref="A1:H1"/>
    <x:mergeCell ref="D4:E4"/>
    <x:mergeCell ref="B15:B16"/>
    <x:mergeCell ref="B18:B22"/>
    <x:mergeCell ref="A4:C4"/>
    <x:mergeCell ref="F4:G4"/>
    <x:mergeCell ref="H4:H5"/>
    <x:mergeCell ref="A6:C6"/>
    <x:mergeCell ref="A56:A57"/>
    <x:mergeCell ref="A59:A60"/>
  </x:mergeCells>
  <x:printOptions horizontalCentered="1" verticalCentered="0" headings="0" gridLines="0" gridLinesSet="1"/>
  <x:pageMargins left="0.590417" right="0.590417" top="0.747917" bottom="0.471806" header="0.314306" footer="0.314306"/>
  <x:pageSetup paperSize="9" scale="83" firstPageNumber="1" fitToWidth="1" fitToHeight="6" orientation="landscape" usePrinterDefaults="1" blackAndWhite="0" draft="0" useFirstPageNumber="0" horizontalDpi="600" verticalDpi="600" copies="1"/>
  <x:headerFooter>
    <x:oddFooter>&amp;R&amp;"굴림,Regular"성애원</x:oddFooter>
  </x:headerFooter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pageSetUpPr autoPageBreaks="1" fitToPage="1"/>
  </x:sheetPr>
  <x:dimension ref="A1:AD36"/>
  <x:sheetViews>
    <x:sheetView topLeftCell="A1" zoomScaleNormal="100" workbookViewId="0">
      <x:pane xSplit="3" ySplit="5" topLeftCell="G6" activePane="bottomRight" state="frozen"/>
      <x:selection pane="bottomRight" activeCell="J13" activeCellId="0" sqref="J13:J13"/>
    </x:sheetView>
  </x:sheetViews>
  <x:sheetFormatPr defaultRowHeight="16.4"/>
  <x:cols>
    <x:col min="1" max="1" width="6" style="10" customWidth="1"/>
    <x:col min="2" max="2" width="17.375" style="10" customWidth="1"/>
    <x:col min="3" max="3" width="6.5" style="10" customWidth="1"/>
    <x:col min="4" max="4" width="14.5" bestFit="1" customWidth="1"/>
    <x:col min="5" max="5" width="15.75" bestFit="1" customWidth="1"/>
    <x:col min="6" max="6" width="14.5" bestFit="1" customWidth="1"/>
    <x:col min="7" max="7" width="5.5" bestFit="1" customWidth="1"/>
    <x:col min="8" max="8" width="12.75" bestFit="1" customWidth="1"/>
    <x:col min="9" max="9" width="12.75" customWidth="1"/>
    <x:col min="10" max="10" width="15.125" bestFit="1" customWidth="1"/>
    <x:col min="11" max="11" width="13.25" bestFit="1" customWidth="1"/>
    <x:col min="12" max="12" width="14.5" bestFit="1" customWidth="1"/>
    <x:col min="13" max="13" width="7.75" style="13" customWidth="1"/>
    <x:col min="14" max="14" width="16.125" customWidth="1"/>
    <x:col min="15" max="15" width="14.5" bestFit="1" customWidth="1"/>
    <x:col min="16" max="16" width="13.25" bestFit="1" customWidth="1"/>
    <x:col min="17" max="17" width="14.5" bestFit="1" customWidth="1"/>
    <x:col min="18" max="18" width="16" customWidth="1"/>
    <x:col min="19" max="20" width="15.25" customWidth="1"/>
    <x:col min="21" max="21" width="15.25" hidden="1" customWidth="1"/>
    <x:col min="22" max="22" width="14.25" hidden="1" customWidth="1"/>
    <x:col min="23" max="23" width="12.625" hidden="1" customWidth="1"/>
    <x:col min="24" max="24" width="14.375" hidden="1" customWidth="1"/>
    <x:col min="25" max="25" width="13" hidden="1" customWidth="1"/>
    <x:col min="26" max="26" width="12.625" hidden="1" customWidth="1"/>
    <x:col min="27" max="27" width="15.625" hidden="1" customWidth="1"/>
    <x:col min="28" max="28" width="15.75" hidden="1" customWidth="1"/>
    <x:col min="29" max="29" width="16.625" hidden="1" customWidth="1"/>
    <x:col min="30" max="30" width="19.375" hidden="1" customWidth="1"/>
    <x:col min="257" max="257" width="6" customWidth="1"/>
    <x:col min="258" max="258" width="10" customWidth="1"/>
    <x:col min="259" max="259" width="17.375" customWidth="1"/>
    <x:col min="260" max="260" width="6.375" customWidth="1"/>
    <x:col min="261" max="261" width="6.5" customWidth="1"/>
    <x:col min="262" max="262" width="6.25" customWidth="1"/>
    <x:col min="263" max="264" width="17.625" customWidth="1"/>
    <x:col min="265" max="265" width="17.375" customWidth="1"/>
    <x:col min="266" max="267" width="16.125" customWidth="1"/>
    <x:col min="268" max="268" width="13.5" customWidth="1"/>
    <x:col min="269" max="269" width="15.125" customWidth="1"/>
    <x:col min="270" max="270" width="7.75" customWidth="1"/>
    <x:col min="271" max="271" width="16.125" customWidth="1"/>
    <x:col min="272" max="272" width="16" customWidth="1"/>
    <x:col min="273" max="273" width="14.25" customWidth="1"/>
    <x:col min="274" max="274" width="15.5" customWidth="1"/>
    <x:col min="275" max="275" width="16" customWidth="1"/>
    <x:col min="276" max="277" width="15.25" customWidth="1"/>
    <x:col min="278" max="286" width="0" hidden="1" customWidth="1"/>
    <x:col min="513" max="513" width="6" customWidth="1"/>
    <x:col min="514" max="514" width="10" customWidth="1"/>
    <x:col min="515" max="515" width="17.375" customWidth="1"/>
    <x:col min="516" max="516" width="6.375" customWidth="1"/>
    <x:col min="517" max="517" width="6.5" customWidth="1"/>
    <x:col min="518" max="518" width="6.25" customWidth="1"/>
    <x:col min="519" max="520" width="17.625" customWidth="1"/>
    <x:col min="521" max="521" width="17.375" customWidth="1"/>
    <x:col min="522" max="523" width="16.125" customWidth="1"/>
    <x:col min="524" max="524" width="13.5" customWidth="1"/>
    <x:col min="525" max="525" width="15.125" customWidth="1"/>
    <x:col min="526" max="526" width="7.75" customWidth="1"/>
    <x:col min="527" max="527" width="16.125" customWidth="1"/>
    <x:col min="528" max="528" width="16" customWidth="1"/>
    <x:col min="529" max="529" width="14.25" customWidth="1"/>
    <x:col min="530" max="530" width="15.5" customWidth="1"/>
    <x:col min="531" max="531" width="16" customWidth="1"/>
    <x:col min="532" max="533" width="15.25" customWidth="1"/>
    <x:col min="534" max="542" width="0" hidden="1" customWidth="1"/>
    <x:col min="769" max="769" width="6" customWidth="1"/>
    <x:col min="770" max="770" width="10" customWidth="1"/>
    <x:col min="771" max="771" width="17.375" customWidth="1"/>
    <x:col min="772" max="772" width="6.375" customWidth="1"/>
    <x:col min="773" max="773" width="6.5" customWidth="1"/>
    <x:col min="774" max="774" width="6.25" customWidth="1"/>
    <x:col min="775" max="776" width="17.625" customWidth="1"/>
    <x:col min="777" max="777" width="17.375" customWidth="1"/>
    <x:col min="778" max="779" width="16.125" customWidth="1"/>
    <x:col min="780" max="780" width="13.5" customWidth="1"/>
    <x:col min="781" max="781" width="15.125" customWidth="1"/>
    <x:col min="782" max="782" width="7.75" customWidth="1"/>
    <x:col min="783" max="783" width="16.125" customWidth="1"/>
    <x:col min="784" max="784" width="16" customWidth="1"/>
    <x:col min="785" max="785" width="14.25" customWidth="1"/>
    <x:col min="786" max="786" width="15.5" customWidth="1"/>
    <x:col min="787" max="787" width="16" customWidth="1"/>
    <x:col min="788" max="789" width="15.25" customWidth="1"/>
    <x:col min="790" max="798" width="0" hidden="1" customWidth="1"/>
    <x:col min="1025" max="1025" width="6" customWidth="1"/>
    <x:col min="1026" max="1026" width="10" customWidth="1"/>
    <x:col min="1027" max="1027" width="17.375" customWidth="1"/>
    <x:col min="1028" max="1028" width="6.375" customWidth="1"/>
    <x:col min="1029" max="1029" width="6.5" customWidth="1"/>
    <x:col min="1030" max="1030" width="6.25" customWidth="1"/>
    <x:col min="1031" max="1032" width="17.625" customWidth="1"/>
    <x:col min="1033" max="1033" width="17.375" customWidth="1"/>
    <x:col min="1034" max="1035" width="16.125" customWidth="1"/>
    <x:col min="1036" max="1036" width="13.5" customWidth="1"/>
    <x:col min="1037" max="1037" width="15.125" customWidth="1"/>
    <x:col min="1038" max="1038" width="7.75" customWidth="1"/>
    <x:col min="1039" max="1039" width="16.125" customWidth="1"/>
    <x:col min="1040" max="1040" width="16" customWidth="1"/>
    <x:col min="1041" max="1041" width="14.25" customWidth="1"/>
    <x:col min="1042" max="1042" width="15.5" customWidth="1"/>
    <x:col min="1043" max="1043" width="16" customWidth="1"/>
    <x:col min="1044" max="1045" width="15.25" customWidth="1"/>
    <x:col min="1046" max="1054" width="0" hidden="1" customWidth="1"/>
    <x:col min="1281" max="1281" width="6" customWidth="1"/>
    <x:col min="1282" max="1282" width="10" customWidth="1"/>
    <x:col min="1283" max="1283" width="17.375" customWidth="1"/>
    <x:col min="1284" max="1284" width="6.375" customWidth="1"/>
    <x:col min="1285" max="1285" width="6.5" customWidth="1"/>
    <x:col min="1286" max="1286" width="6.25" customWidth="1"/>
    <x:col min="1287" max="1288" width="17.625" customWidth="1"/>
    <x:col min="1289" max="1289" width="17.375" customWidth="1"/>
    <x:col min="1290" max="1291" width="16.125" customWidth="1"/>
    <x:col min="1292" max="1292" width="13.5" customWidth="1"/>
    <x:col min="1293" max="1293" width="15.125" customWidth="1"/>
    <x:col min="1294" max="1294" width="7.75" customWidth="1"/>
    <x:col min="1295" max="1295" width="16.125" customWidth="1"/>
    <x:col min="1296" max="1296" width="16" customWidth="1"/>
    <x:col min="1297" max="1297" width="14.25" customWidth="1"/>
    <x:col min="1298" max="1298" width="15.5" customWidth="1"/>
    <x:col min="1299" max="1299" width="16" customWidth="1"/>
    <x:col min="1300" max="1301" width="15.25" customWidth="1"/>
    <x:col min="1302" max="1310" width="0" hidden="1" customWidth="1"/>
    <x:col min="1537" max="1537" width="6" customWidth="1"/>
    <x:col min="1538" max="1538" width="10" customWidth="1"/>
    <x:col min="1539" max="1539" width="17.375" customWidth="1"/>
    <x:col min="1540" max="1540" width="6.375" customWidth="1"/>
    <x:col min="1541" max="1541" width="6.5" customWidth="1"/>
    <x:col min="1542" max="1542" width="6.25" customWidth="1"/>
    <x:col min="1543" max="1544" width="17.625" customWidth="1"/>
    <x:col min="1545" max="1545" width="17.375" customWidth="1"/>
    <x:col min="1546" max="1547" width="16.125" customWidth="1"/>
    <x:col min="1548" max="1548" width="13.5" customWidth="1"/>
    <x:col min="1549" max="1549" width="15.125" customWidth="1"/>
    <x:col min="1550" max="1550" width="7.75" customWidth="1"/>
    <x:col min="1551" max="1551" width="16.125" customWidth="1"/>
    <x:col min="1552" max="1552" width="16" customWidth="1"/>
    <x:col min="1553" max="1553" width="14.25" customWidth="1"/>
    <x:col min="1554" max="1554" width="15.5" customWidth="1"/>
    <x:col min="1555" max="1555" width="16" customWidth="1"/>
    <x:col min="1556" max="1557" width="15.25" customWidth="1"/>
    <x:col min="1558" max="1566" width="0" hidden="1" customWidth="1"/>
    <x:col min="1793" max="1793" width="6" customWidth="1"/>
    <x:col min="1794" max="1794" width="10" customWidth="1"/>
    <x:col min="1795" max="1795" width="17.375" customWidth="1"/>
    <x:col min="1796" max="1796" width="6.375" customWidth="1"/>
    <x:col min="1797" max="1797" width="6.5" customWidth="1"/>
    <x:col min="1798" max="1798" width="6.25" customWidth="1"/>
    <x:col min="1799" max="1800" width="17.625" customWidth="1"/>
    <x:col min="1801" max="1801" width="17.375" customWidth="1"/>
    <x:col min="1802" max="1803" width="16.125" customWidth="1"/>
    <x:col min="1804" max="1804" width="13.5" customWidth="1"/>
    <x:col min="1805" max="1805" width="15.125" customWidth="1"/>
    <x:col min="1806" max="1806" width="7.75" customWidth="1"/>
    <x:col min="1807" max="1807" width="16.125" customWidth="1"/>
    <x:col min="1808" max="1808" width="16" customWidth="1"/>
    <x:col min="1809" max="1809" width="14.25" customWidth="1"/>
    <x:col min="1810" max="1810" width="15.5" customWidth="1"/>
    <x:col min="1811" max="1811" width="16" customWidth="1"/>
    <x:col min="1812" max="1813" width="15.25" customWidth="1"/>
    <x:col min="1814" max="1822" width="0" hidden="1" customWidth="1"/>
    <x:col min="2049" max="2049" width="6" customWidth="1"/>
    <x:col min="2050" max="2050" width="10" customWidth="1"/>
    <x:col min="2051" max="2051" width="17.375" customWidth="1"/>
    <x:col min="2052" max="2052" width="6.375" customWidth="1"/>
    <x:col min="2053" max="2053" width="6.5" customWidth="1"/>
    <x:col min="2054" max="2054" width="6.25" customWidth="1"/>
    <x:col min="2055" max="2056" width="17.625" customWidth="1"/>
    <x:col min="2057" max="2057" width="17.375" customWidth="1"/>
    <x:col min="2058" max="2059" width="16.125" customWidth="1"/>
    <x:col min="2060" max="2060" width="13.5" customWidth="1"/>
    <x:col min="2061" max="2061" width="15.125" customWidth="1"/>
    <x:col min="2062" max="2062" width="7.75" customWidth="1"/>
    <x:col min="2063" max="2063" width="16.125" customWidth="1"/>
    <x:col min="2064" max="2064" width="16" customWidth="1"/>
    <x:col min="2065" max="2065" width="14.25" customWidth="1"/>
    <x:col min="2066" max="2066" width="15.5" customWidth="1"/>
    <x:col min="2067" max="2067" width="16" customWidth="1"/>
    <x:col min="2068" max="2069" width="15.25" customWidth="1"/>
    <x:col min="2070" max="2078" width="0" hidden="1" customWidth="1"/>
    <x:col min="2305" max="2305" width="6" customWidth="1"/>
    <x:col min="2306" max="2306" width="10" customWidth="1"/>
    <x:col min="2307" max="2307" width="17.375" customWidth="1"/>
    <x:col min="2308" max="2308" width="6.375" customWidth="1"/>
    <x:col min="2309" max="2309" width="6.5" customWidth="1"/>
    <x:col min="2310" max="2310" width="6.25" customWidth="1"/>
    <x:col min="2311" max="2312" width="17.625" customWidth="1"/>
    <x:col min="2313" max="2313" width="17.375" customWidth="1"/>
    <x:col min="2314" max="2315" width="16.125" customWidth="1"/>
    <x:col min="2316" max="2316" width="13.5" customWidth="1"/>
    <x:col min="2317" max="2317" width="15.125" customWidth="1"/>
    <x:col min="2318" max="2318" width="7.75" customWidth="1"/>
    <x:col min="2319" max="2319" width="16.125" customWidth="1"/>
    <x:col min="2320" max="2320" width="16" customWidth="1"/>
    <x:col min="2321" max="2321" width="14.25" customWidth="1"/>
    <x:col min="2322" max="2322" width="15.5" customWidth="1"/>
    <x:col min="2323" max="2323" width="16" customWidth="1"/>
    <x:col min="2324" max="2325" width="15.25" customWidth="1"/>
    <x:col min="2326" max="2334" width="0" hidden="1" customWidth="1"/>
    <x:col min="2561" max="2561" width="6" customWidth="1"/>
    <x:col min="2562" max="2562" width="10" customWidth="1"/>
    <x:col min="2563" max="2563" width="17.375" customWidth="1"/>
    <x:col min="2564" max="2564" width="6.375" customWidth="1"/>
    <x:col min="2565" max="2565" width="6.5" customWidth="1"/>
    <x:col min="2566" max="2566" width="6.25" customWidth="1"/>
    <x:col min="2567" max="2568" width="17.625" customWidth="1"/>
    <x:col min="2569" max="2569" width="17.375" customWidth="1"/>
    <x:col min="2570" max="2571" width="16.125" customWidth="1"/>
    <x:col min="2572" max="2572" width="13.5" customWidth="1"/>
    <x:col min="2573" max="2573" width="15.125" customWidth="1"/>
    <x:col min="2574" max="2574" width="7.75" customWidth="1"/>
    <x:col min="2575" max="2575" width="16.125" customWidth="1"/>
    <x:col min="2576" max="2576" width="16" customWidth="1"/>
    <x:col min="2577" max="2577" width="14.25" customWidth="1"/>
    <x:col min="2578" max="2578" width="15.5" customWidth="1"/>
    <x:col min="2579" max="2579" width="16" customWidth="1"/>
    <x:col min="2580" max="2581" width="15.25" customWidth="1"/>
    <x:col min="2582" max="2590" width="0" hidden="1" customWidth="1"/>
    <x:col min="2817" max="2817" width="6" customWidth="1"/>
    <x:col min="2818" max="2818" width="10" customWidth="1"/>
    <x:col min="2819" max="2819" width="17.375" customWidth="1"/>
    <x:col min="2820" max="2820" width="6.375" customWidth="1"/>
    <x:col min="2821" max="2821" width="6.5" customWidth="1"/>
    <x:col min="2822" max="2822" width="6.25" customWidth="1"/>
    <x:col min="2823" max="2824" width="17.625" customWidth="1"/>
    <x:col min="2825" max="2825" width="17.375" customWidth="1"/>
    <x:col min="2826" max="2827" width="16.125" customWidth="1"/>
    <x:col min="2828" max="2828" width="13.5" customWidth="1"/>
    <x:col min="2829" max="2829" width="15.125" customWidth="1"/>
    <x:col min="2830" max="2830" width="7.75" customWidth="1"/>
    <x:col min="2831" max="2831" width="16.125" customWidth="1"/>
    <x:col min="2832" max="2832" width="16" customWidth="1"/>
    <x:col min="2833" max="2833" width="14.25" customWidth="1"/>
    <x:col min="2834" max="2834" width="15.5" customWidth="1"/>
    <x:col min="2835" max="2835" width="16" customWidth="1"/>
    <x:col min="2836" max="2837" width="15.25" customWidth="1"/>
    <x:col min="2838" max="2846" width="0" hidden="1" customWidth="1"/>
    <x:col min="3073" max="3073" width="6" customWidth="1"/>
    <x:col min="3074" max="3074" width="10" customWidth="1"/>
    <x:col min="3075" max="3075" width="17.375" customWidth="1"/>
    <x:col min="3076" max="3076" width="6.375" customWidth="1"/>
    <x:col min="3077" max="3077" width="6.5" customWidth="1"/>
    <x:col min="3078" max="3078" width="6.25" customWidth="1"/>
    <x:col min="3079" max="3080" width="17.625" customWidth="1"/>
    <x:col min="3081" max="3081" width="17.375" customWidth="1"/>
    <x:col min="3082" max="3083" width="16.125" customWidth="1"/>
    <x:col min="3084" max="3084" width="13.5" customWidth="1"/>
    <x:col min="3085" max="3085" width="15.125" customWidth="1"/>
    <x:col min="3086" max="3086" width="7.75" customWidth="1"/>
    <x:col min="3087" max="3087" width="16.125" customWidth="1"/>
    <x:col min="3088" max="3088" width="16" customWidth="1"/>
    <x:col min="3089" max="3089" width="14.25" customWidth="1"/>
    <x:col min="3090" max="3090" width="15.5" customWidth="1"/>
    <x:col min="3091" max="3091" width="16" customWidth="1"/>
    <x:col min="3092" max="3093" width="15.25" customWidth="1"/>
    <x:col min="3094" max="3102" width="0" hidden="1" customWidth="1"/>
    <x:col min="3329" max="3329" width="6" customWidth="1"/>
    <x:col min="3330" max="3330" width="10" customWidth="1"/>
    <x:col min="3331" max="3331" width="17.375" customWidth="1"/>
    <x:col min="3332" max="3332" width="6.375" customWidth="1"/>
    <x:col min="3333" max="3333" width="6.5" customWidth="1"/>
    <x:col min="3334" max="3334" width="6.25" customWidth="1"/>
    <x:col min="3335" max="3336" width="17.625" customWidth="1"/>
    <x:col min="3337" max="3337" width="17.375" customWidth="1"/>
    <x:col min="3338" max="3339" width="16.125" customWidth="1"/>
    <x:col min="3340" max="3340" width="13.5" customWidth="1"/>
    <x:col min="3341" max="3341" width="15.125" customWidth="1"/>
    <x:col min="3342" max="3342" width="7.75" customWidth="1"/>
    <x:col min="3343" max="3343" width="16.125" customWidth="1"/>
    <x:col min="3344" max="3344" width="16" customWidth="1"/>
    <x:col min="3345" max="3345" width="14.25" customWidth="1"/>
    <x:col min="3346" max="3346" width="15.5" customWidth="1"/>
    <x:col min="3347" max="3347" width="16" customWidth="1"/>
    <x:col min="3348" max="3349" width="15.25" customWidth="1"/>
    <x:col min="3350" max="3358" width="0" hidden="1" customWidth="1"/>
    <x:col min="3585" max="3585" width="6" customWidth="1"/>
    <x:col min="3586" max="3586" width="10" customWidth="1"/>
    <x:col min="3587" max="3587" width="17.375" customWidth="1"/>
    <x:col min="3588" max="3588" width="6.375" customWidth="1"/>
    <x:col min="3589" max="3589" width="6.5" customWidth="1"/>
    <x:col min="3590" max="3590" width="6.25" customWidth="1"/>
    <x:col min="3591" max="3592" width="17.625" customWidth="1"/>
    <x:col min="3593" max="3593" width="17.375" customWidth="1"/>
    <x:col min="3594" max="3595" width="16.125" customWidth="1"/>
    <x:col min="3596" max="3596" width="13.5" customWidth="1"/>
    <x:col min="3597" max="3597" width="15.125" customWidth="1"/>
    <x:col min="3598" max="3598" width="7.75" customWidth="1"/>
    <x:col min="3599" max="3599" width="16.125" customWidth="1"/>
    <x:col min="3600" max="3600" width="16" customWidth="1"/>
    <x:col min="3601" max="3601" width="14.25" customWidth="1"/>
    <x:col min="3602" max="3602" width="15.5" customWidth="1"/>
    <x:col min="3603" max="3603" width="16" customWidth="1"/>
    <x:col min="3604" max="3605" width="15.25" customWidth="1"/>
    <x:col min="3606" max="3614" width="0" hidden="1" customWidth="1"/>
    <x:col min="3841" max="3841" width="6" customWidth="1"/>
    <x:col min="3842" max="3842" width="10" customWidth="1"/>
    <x:col min="3843" max="3843" width="17.375" customWidth="1"/>
    <x:col min="3844" max="3844" width="6.375" customWidth="1"/>
    <x:col min="3845" max="3845" width="6.5" customWidth="1"/>
    <x:col min="3846" max="3846" width="6.25" customWidth="1"/>
    <x:col min="3847" max="3848" width="17.625" customWidth="1"/>
    <x:col min="3849" max="3849" width="17.375" customWidth="1"/>
    <x:col min="3850" max="3851" width="16.125" customWidth="1"/>
    <x:col min="3852" max="3852" width="13.5" customWidth="1"/>
    <x:col min="3853" max="3853" width="15.125" customWidth="1"/>
    <x:col min="3854" max="3854" width="7.75" customWidth="1"/>
    <x:col min="3855" max="3855" width="16.125" customWidth="1"/>
    <x:col min="3856" max="3856" width="16" customWidth="1"/>
    <x:col min="3857" max="3857" width="14.25" customWidth="1"/>
    <x:col min="3858" max="3858" width="15.5" customWidth="1"/>
    <x:col min="3859" max="3859" width="16" customWidth="1"/>
    <x:col min="3860" max="3861" width="15.25" customWidth="1"/>
    <x:col min="3862" max="3870" width="0" hidden="1" customWidth="1"/>
    <x:col min="4097" max="4097" width="6" customWidth="1"/>
    <x:col min="4098" max="4098" width="10" customWidth="1"/>
    <x:col min="4099" max="4099" width="17.375" customWidth="1"/>
    <x:col min="4100" max="4100" width="6.375" customWidth="1"/>
    <x:col min="4101" max="4101" width="6.5" customWidth="1"/>
    <x:col min="4102" max="4102" width="6.25" customWidth="1"/>
    <x:col min="4103" max="4104" width="17.625" customWidth="1"/>
    <x:col min="4105" max="4105" width="17.375" customWidth="1"/>
    <x:col min="4106" max="4107" width="16.125" customWidth="1"/>
    <x:col min="4108" max="4108" width="13.5" customWidth="1"/>
    <x:col min="4109" max="4109" width="15.125" customWidth="1"/>
    <x:col min="4110" max="4110" width="7.75" customWidth="1"/>
    <x:col min="4111" max="4111" width="16.125" customWidth="1"/>
    <x:col min="4112" max="4112" width="16" customWidth="1"/>
    <x:col min="4113" max="4113" width="14.25" customWidth="1"/>
    <x:col min="4114" max="4114" width="15.5" customWidth="1"/>
    <x:col min="4115" max="4115" width="16" customWidth="1"/>
    <x:col min="4116" max="4117" width="15.25" customWidth="1"/>
    <x:col min="4118" max="4126" width="0" hidden="1" customWidth="1"/>
    <x:col min="4353" max="4353" width="6" customWidth="1"/>
    <x:col min="4354" max="4354" width="10" customWidth="1"/>
    <x:col min="4355" max="4355" width="17.375" customWidth="1"/>
    <x:col min="4356" max="4356" width="6.375" customWidth="1"/>
    <x:col min="4357" max="4357" width="6.5" customWidth="1"/>
    <x:col min="4358" max="4358" width="6.25" customWidth="1"/>
    <x:col min="4359" max="4360" width="17.625" customWidth="1"/>
    <x:col min="4361" max="4361" width="17.375" customWidth="1"/>
    <x:col min="4362" max="4363" width="16.125" customWidth="1"/>
    <x:col min="4364" max="4364" width="13.5" customWidth="1"/>
    <x:col min="4365" max="4365" width="15.125" customWidth="1"/>
    <x:col min="4366" max="4366" width="7.75" customWidth="1"/>
    <x:col min="4367" max="4367" width="16.125" customWidth="1"/>
    <x:col min="4368" max="4368" width="16" customWidth="1"/>
    <x:col min="4369" max="4369" width="14.25" customWidth="1"/>
    <x:col min="4370" max="4370" width="15.5" customWidth="1"/>
    <x:col min="4371" max="4371" width="16" customWidth="1"/>
    <x:col min="4372" max="4373" width="15.25" customWidth="1"/>
    <x:col min="4374" max="4382" width="0" hidden="1" customWidth="1"/>
    <x:col min="4609" max="4609" width="6" customWidth="1"/>
    <x:col min="4610" max="4610" width="10" customWidth="1"/>
    <x:col min="4611" max="4611" width="17.375" customWidth="1"/>
    <x:col min="4612" max="4612" width="6.375" customWidth="1"/>
    <x:col min="4613" max="4613" width="6.5" customWidth="1"/>
    <x:col min="4614" max="4614" width="6.25" customWidth="1"/>
    <x:col min="4615" max="4616" width="17.625" customWidth="1"/>
    <x:col min="4617" max="4617" width="17.375" customWidth="1"/>
    <x:col min="4618" max="4619" width="16.125" customWidth="1"/>
    <x:col min="4620" max="4620" width="13.5" customWidth="1"/>
    <x:col min="4621" max="4621" width="15.125" customWidth="1"/>
    <x:col min="4622" max="4622" width="7.75" customWidth="1"/>
    <x:col min="4623" max="4623" width="16.125" customWidth="1"/>
    <x:col min="4624" max="4624" width="16" customWidth="1"/>
    <x:col min="4625" max="4625" width="14.25" customWidth="1"/>
    <x:col min="4626" max="4626" width="15.5" customWidth="1"/>
    <x:col min="4627" max="4627" width="16" customWidth="1"/>
    <x:col min="4628" max="4629" width="15.25" customWidth="1"/>
    <x:col min="4630" max="4638" width="0" hidden="1" customWidth="1"/>
    <x:col min="4865" max="4865" width="6" customWidth="1"/>
    <x:col min="4866" max="4866" width="10" customWidth="1"/>
    <x:col min="4867" max="4867" width="17.375" customWidth="1"/>
    <x:col min="4868" max="4868" width="6.375" customWidth="1"/>
    <x:col min="4869" max="4869" width="6.5" customWidth="1"/>
    <x:col min="4870" max="4870" width="6.25" customWidth="1"/>
    <x:col min="4871" max="4872" width="17.625" customWidth="1"/>
    <x:col min="4873" max="4873" width="17.375" customWidth="1"/>
    <x:col min="4874" max="4875" width="16.125" customWidth="1"/>
    <x:col min="4876" max="4876" width="13.5" customWidth="1"/>
    <x:col min="4877" max="4877" width="15.125" customWidth="1"/>
    <x:col min="4878" max="4878" width="7.75" customWidth="1"/>
    <x:col min="4879" max="4879" width="16.125" customWidth="1"/>
    <x:col min="4880" max="4880" width="16" customWidth="1"/>
    <x:col min="4881" max="4881" width="14.25" customWidth="1"/>
    <x:col min="4882" max="4882" width="15.5" customWidth="1"/>
    <x:col min="4883" max="4883" width="16" customWidth="1"/>
    <x:col min="4884" max="4885" width="15.25" customWidth="1"/>
    <x:col min="4886" max="4894" width="0" hidden="1" customWidth="1"/>
    <x:col min="5121" max="5121" width="6" customWidth="1"/>
    <x:col min="5122" max="5122" width="10" customWidth="1"/>
    <x:col min="5123" max="5123" width="17.375" customWidth="1"/>
    <x:col min="5124" max="5124" width="6.375" customWidth="1"/>
    <x:col min="5125" max="5125" width="6.5" customWidth="1"/>
    <x:col min="5126" max="5126" width="6.25" customWidth="1"/>
    <x:col min="5127" max="5128" width="17.625" customWidth="1"/>
    <x:col min="5129" max="5129" width="17.375" customWidth="1"/>
    <x:col min="5130" max="5131" width="16.125" customWidth="1"/>
    <x:col min="5132" max="5132" width="13.5" customWidth="1"/>
    <x:col min="5133" max="5133" width="15.125" customWidth="1"/>
    <x:col min="5134" max="5134" width="7.75" customWidth="1"/>
    <x:col min="5135" max="5135" width="16.125" customWidth="1"/>
    <x:col min="5136" max="5136" width="16" customWidth="1"/>
    <x:col min="5137" max="5137" width="14.25" customWidth="1"/>
    <x:col min="5138" max="5138" width="15.5" customWidth="1"/>
    <x:col min="5139" max="5139" width="16" customWidth="1"/>
    <x:col min="5140" max="5141" width="15.25" customWidth="1"/>
    <x:col min="5142" max="5150" width="0" hidden="1" customWidth="1"/>
    <x:col min="5377" max="5377" width="6" customWidth="1"/>
    <x:col min="5378" max="5378" width="10" customWidth="1"/>
    <x:col min="5379" max="5379" width="17.375" customWidth="1"/>
    <x:col min="5380" max="5380" width="6.375" customWidth="1"/>
    <x:col min="5381" max="5381" width="6.5" customWidth="1"/>
    <x:col min="5382" max="5382" width="6.25" customWidth="1"/>
    <x:col min="5383" max="5384" width="17.625" customWidth="1"/>
    <x:col min="5385" max="5385" width="17.375" customWidth="1"/>
    <x:col min="5386" max="5387" width="16.125" customWidth="1"/>
    <x:col min="5388" max="5388" width="13.5" customWidth="1"/>
    <x:col min="5389" max="5389" width="15.125" customWidth="1"/>
    <x:col min="5390" max="5390" width="7.75" customWidth="1"/>
    <x:col min="5391" max="5391" width="16.125" customWidth="1"/>
    <x:col min="5392" max="5392" width="16" customWidth="1"/>
    <x:col min="5393" max="5393" width="14.25" customWidth="1"/>
    <x:col min="5394" max="5394" width="15.5" customWidth="1"/>
    <x:col min="5395" max="5395" width="16" customWidth="1"/>
    <x:col min="5396" max="5397" width="15.25" customWidth="1"/>
    <x:col min="5398" max="5406" width="0" hidden="1" customWidth="1"/>
    <x:col min="5633" max="5633" width="6" customWidth="1"/>
    <x:col min="5634" max="5634" width="10" customWidth="1"/>
    <x:col min="5635" max="5635" width="17.375" customWidth="1"/>
    <x:col min="5636" max="5636" width="6.375" customWidth="1"/>
    <x:col min="5637" max="5637" width="6.5" customWidth="1"/>
    <x:col min="5638" max="5638" width="6.25" customWidth="1"/>
    <x:col min="5639" max="5640" width="17.625" customWidth="1"/>
    <x:col min="5641" max="5641" width="17.375" customWidth="1"/>
    <x:col min="5642" max="5643" width="16.125" customWidth="1"/>
    <x:col min="5644" max="5644" width="13.5" customWidth="1"/>
    <x:col min="5645" max="5645" width="15.125" customWidth="1"/>
    <x:col min="5646" max="5646" width="7.75" customWidth="1"/>
    <x:col min="5647" max="5647" width="16.125" customWidth="1"/>
    <x:col min="5648" max="5648" width="16" customWidth="1"/>
    <x:col min="5649" max="5649" width="14.25" customWidth="1"/>
    <x:col min="5650" max="5650" width="15.5" customWidth="1"/>
    <x:col min="5651" max="5651" width="16" customWidth="1"/>
    <x:col min="5652" max="5653" width="15.25" customWidth="1"/>
    <x:col min="5654" max="5662" width="0" hidden="1" customWidth="1"/>
    <x:col min="5889" max="5889" width="6" customWidth="1"/>
    <x:col min="5890" max="5890" width="10" customWidth="1"/>
    <x:col min="5891" max="5891" width="17.375" customWidth="1"/>
    <x:col min="5892" max="5892" width="6.375" customWidth="1"/>
    <x:col min="5893" max="5893" width="6.5" customWidth="1"/>
    <x:col min="5894" max="5894" width="6.25" customWidth="1"/>
    <x:col min="5895" max="5896" width="17.625" customWidth="1"/>
    <x:col min="5897" max="5897" width="17.375" customWidth="1"/>
    <x:col min="5898" max="5899" width="16.125" customWidth="1"/>
    <x:col min="5900" max="5900" width="13.5" customWidth="1"/>
    <x:col min="5901" max="5901" width="15.125" customWidth="1"/>
    <x:col min="5902" max="5902" width="7.75" customWidth="1"/>
    <x:col min="5903" max="5903" width="16.125" customWidth="1"/>
    <x:col min="5904" max="5904" width="16" customWidth="1"/>
    <x:col min="5905" max="5905" width="14.25" customWidth="1"/>
    <x:col min="5906" max="5906" width="15.5" customWidth="1"/>
    <x:col min="5907" max="5907" width="16" customWidth="1"/>
    <x:col min="5908" max="5909" width="15.25" customWidth="1"/>
    <x:col min="5910" max="5918" width="0" hidden="1" customWidth="1"/>
    <x:col min="6145" max="6145" width="6" customWidth="1"/>
    <x:col min="6146" max="6146" width="10" customWidth="1"/>
    <x:col min="6147" max="6147" width="17.375" customWidth="1"/>
    <x:col min="6148" max="6148" width="6.375" customWidth="1"/>
    <x:col min="6149" max="6149" width="6.5" customWidth="1"/>
    <x:col min="6150" max="6150" width="6.25" customWidth="1"/>
    <x:col min="6151" max="6152" width="17.625" customWidth="1"/>
    <x:col min="6153" max="6153" width="17.375" customWidth="1"/>
    <x:col min="6154" max="6155" width="16.125" customWidth="1"/>
    <x:col min="6156" max="6156" width="13.5" customWidth="1"/>
    <x:col min="6157" max="6157" width="15.125" customWidth="1"/>
    <x:col min="6158" max="6158" width="7.75" customWidth="1"/>
    <x:col min="6159" max="6159" width="16.125" customWidth="1"/>
    <x:col min="6160" max="6160" width="16" customWidth="1"/>
    <x:col min="6161" max="6161" width="14.25" customWidth="1"/>
    <x:col min="6162" max="6162" width="15.5" customWidth="1"/>
    <x:col min="6163" max="6163" width="16" customWidth="1"/>
    <x:col min="6164" max="6165" width="15.25" customWidth="1"/>
    <x:col min="6166" max="6174" width="0" hidden="1" customWidth="1"/>
    <x:col min="6401" max="6401" width="6" customWidth="1"/>
    <x:col min="6402" max="6402" width="10" customWidth="1"/>
    <x:col min="6403" max="6403" width="17.375" customWidth="1"/>
    <x:col min="6404" max="6404" width="6.375" customWidth="1"/>
    <x:col min="6405" max="6405" width="6.5" customWidth="1"/>
    <x:col min="6406" max="6406" width="6.25" customWidth="1"/>
    <x:col min="6407" max="6408" width="17.625" customWidth="1"/>
    <x:col min="6409" max="6409" width="17.375" customWidth="1"/>
    <x:col min="6410" max="6411" width="16.125" customWidth="1"/>
    <x:col min="6412" max="6412" width="13.5" customWidth="1"/>
    <x:col min="6413" max="6413" width="15.125" customWidth="1"/>
    <x:col min="6414" max="6414" width="7.75" customWidth="1"/>
    <x:col min="6415" max="6415" width="16.125" customWidth="1"/>
    <x:col min="6416" max="6416" width="16" customWidth="1"/>
    <x:col min="6417" max="6417" width="14.25" customWidth="1"/>
    <x:col min="6418" max="6418" width="15.5" customWidth="1"/>
    <x:col min="6419" max="6419" width="16" customWidth="1"/>
    <x:col min="6420" max="6421" width="15.25" customWidth="1"/>
    <x:col min="6422" max="6430" width="0" hidden="1" customWidth="1"/>
    <x:col min="6657" max="6657" width="6" customWidth="1"/>
    <x:col min="6658" max="6658" width="10" customWidth="1"/>
    <x:col min="6659" max="6659" width="17.375" customWidth="1"/>
    <x:col min="6660" max="6660" width="6.375" customWidth="1"/>
    <x:col min="6661" max="6661" width="6.5" customWidth="1"/>
    <x:col min="6662" max="6662" width="6.25" customWidth="1"/>
    <x:col min="6663" max="6664" width="17.625" customWidth="1"/>
    <x:col min="6665" max="6665" width="17.375" customWidth="1"/>
    <x:col min="6666" max="6667" width="16.125" customWidth="1"/>
    <x:col min="6668" max="6668" width="13.5" customWidth="1"/>
    <x:col min="6669" max="6669" width="15.125" customWidth="1"/>
    <x:col min="6670" max="6670" width="7.75" customWidth="1"/>
    <x:col min="6671" max="6671" width="16.125" customWidth="1"/>
    <x:col min="6672" max="6672" width="16" customWidth="1"/>
    <x:col min="6673" max="6673" width="14.25" customWidth="1"/>
    <x:col min="6674" max="6674" width="15.5" customWidth="1"/>
    <x:col min="6675" max="6675" width="16" customWidth="1"/>
    <x:col min="6676" max="6677" width="15.25" customWidth="1"/>
    <x:col min="6678" max="6686" width="0" hidden="1" customWidth="1"/>
    <x:col min="6913" max="6913" width="6" customWidth="1"/>
    <x:col min="6914" max="6914" width="10" customWidth="1"/>
    <x:col min="6915" max="6915" width="17.375" customWidth="1"/>
    <x:col min="6916" max="6916" width="6.375" customWidth="1"/>
    <x:col min="6917" max="6917" width="6.5" customWidth="1"/>
    <x:col min="6918" max="6918" width="6.25" customWidth="1"/>
    <x:col min="6919" max="6920" width="17.625" customWidth="1"/>
    <x:col min="6921" max="6921" width="17.375" customWidth="1"/>
    <x:col min="6922" max="6923" width="16.125" customWidth="1"/>
    <x:col min="6924" max="6924" width="13.5" customWidth="1"/>
    <x:col min="6925" max="6925" width="15.125" customWidth="1"/>
    <x:col min="6926" max="6926" width="7.75" customWidth="1"/>
    <x:col min="6927" max="6927" width="16.125" customWidth="1"/>
    <x:col min="6928" max="6928" width="16" customWidth="1"/>
    <x:col min="6929" max="6929" width="14.25" customWidth="1"/>
    <x:col min="6930" max="6930" width="15.5" customWidth="1"/>
    <x:col min="6931" max="6931" width="16" customWidth="1"/>
    <x:col min="6932" max="6933" width="15.25" customWidth="1"/>
    <x:col min="6934" max="6942" width="0" hidden="1" customWidth="1"/>
    <x:col min="7169" max="7169" width="6" customWidth="1"/>
    <x:col min="7170" max="7170" width="10" customWidth="1"/>
    <x:col min="7171" max="7171" width="17.375" customWidth="1"/>
    <x:col min="7172" max="7172" width="6.375" customWidth="1"/>
    <x:col min="7173" max="7173" width="6.5" customWidth="1"/>
    <x:col min="7174" max="7174" width="6.25" customWidth="1"/>
    <x:col min="7175" max="7176" width="17.625" customWidth="1"/>
    <x:col min="7177" max="7177" width="17.375" customWidth="1"/>
    <x:col min="7178" max="7179" width="16.125" customWidth="1"/>
    <x:col min="7180" max="7180" width="13.5" customWidth="1"/>
    <x:col min="7181" max="7181" width="15.125" customWidth="1"/>
    <x:col min="7182" max="7182" width="7.75" customWidth="1"/>
    <x:col min="7183" max="7183" width="16.125" customWidth="1"/>
    <x:col min="7184" max="7184" width="16" customWidth="1"/>
    <x:col min="7185" max="7185" width="14.25" customWidth="1"/>
    <x:col min="7186" max="7186" width="15.5" customWidth="1"/>
    <x:col min="7187" max="7187" width="16" customWidth="1"/>
    <x:col min="7188" max="7189" width="15.25" customWidth="1"/>
    <x:col min="7190" max="7198" width="0" hidden="1" customWidth="1"/>
    <x:col min="7425" max="7425" width="6" customWidth="1"/>
    <x:col min="7426" max="7426" width="10" customWidth="1"/>
    <x:col min="7427" max="7427" width="17.375" customWidth="1"/>
    <x:col min="7428" max="7428" width="6.375" customWidth="1"/>
    <x:col min="7429" max="7429" width="6.5" customWidth="1"/>
    <x:col min="7430" max="7430" width="6.25" customWidth="1"/>
    <x:col min="7431" max="7432" width="17.625" customWidth="1"/>
    <x:col min="7433" max="7433" width="17.375" customWidth="1"/>
    <x:col min="7434" max="7435" width="16.125" customWidth="1"/>
    <x:col min="7436" max="7436" width="13.5" customWidth="1"/>
    <x:col min="7437" max="7437" width="15.125" customWidth="1"/>
    <x:col min="7438" max="7438" width="7.75" customWidth="1"/>
    <x:col min="7439" max="7439" width="16.125" customWidth="1"/>
    <x:col min="7440" max="7440" width="16" customWidth="1"/>
    <x:col min="7441" max="7441" width="14.25" customWidth="1"/>
    <x:col min="7442" max="7442" width="15.5" customWidth="1"/>
    <x:col min="7443" max="7443" width="16" customWidth="1"/>
    <x:col min="7444" max="7445" width="15.25" customWidth="1"/>
    <x:col min="7446" max="7454" width="0" hidden="1" customWidth="1"/>
    <x:col min="7681" max="7681" width="6" customWidth="1"/>
    <x:col min="7682" max="7682" width="10" customWidth="1"/>
    <x:col min="7683" max="7683" width="17.375" customWidth="1"/>
    <x:col min="7684" max="7684" width="6.375" customWidth="1"/>
    <x:col min="7685" max="7685" width="6.5" customWidth="1"/>
    <x:col min="7686" max="7686" width="6.25" customWidth="1"/>
    <x:col min="7687" max="7688" width="17.625" customWidth="1"/>
    <x:col min="7689" max="7689" width="17.375" customWidth="1"/>
    <x:col min="7690" max="7691" width="16.125" customWidth="1"/>
    <x:col min="7692" max="7692" width="13.5" customWidth="1"/>
    <x:col min="7693" max="7693" width="15.125" customWidth="1"/>
    <x:col min="7694" max="7694" width="7.75" customWidth="1"/>
    <x:col min="7695" max="7695" width="16.125" customWidth="1"/>
    <x:col min="7696" max="7696" width="16" customWidth="1"/>
    <x:col min="7697" max="7697" width="14.25" customWidth="1"/>
    <x:col min="7698" max="7698" width="15.5" customWidth="1"/>
    <x:col min="7699" max="7699" width="16" customWidth="1"/>
    <x:col min="7700" max="7701" width="15.25" customWidth="1"/>
    <x:col min="7702" max="7710" width="0" hidden="1" customWidth="1"/>
    <x:col min="7937" max="7937" width="6" customWidth="1"/>
    <x:col min="7938" max="7938" width="10" customWidth="1"/>
    <x:col min="7939" max="7939" width="17.375" customWidth="1"/>
    <x:col min="7940" max="7940" width="6.375" customWidth="1"/>
    <x:col min="7941" max="7941" width="6.5" customWidth="1"/>
    <x:col min="7942" max="7942" width="6.25" customWidth="1"/>
    <x:col min="7943" max="7944" width="17.625" customWidth="1"/>
    <x:col min="7945" max="7945" width="17.375" customWidth="1"/>
    <x:col min="7946" max="7947" width="16.125" customWidth="1"/>
    <x:col min="7948" max="7948" width="13.5" customWidth="1"/>
    <x:col min="7949" max="7949" width="15.125" customWidth="1"/>
    <x:col min="7950" max="7950" width="7.75" customWidth="1"/>
    <x:col min="7951" max="7951" width="16.125" customWidth="1"/>
    <x:col min="7952" max="7952" width="16" customWidth="1"/>
    <x:col min="7953" max="7953" width="14.25" customWidth="1"/>
    <x:col min="7954" max="7954" width="15.5" customWidth="1"/>
    <x:col min="7955" max="7955" width="16" customWidth="1"/>
    <x:col min="7956" max="7957" width="15.25" customWidth="1"/>
    <x:col min="7958" max="7966" width="0" hidden="1" customWidth="1"/>
    <x:col min="8193" max="8193" width="6" customWidth="1"/>
    <x:col min="8194" max="8194" width="10" customWidth="1"/>
    <x:col min="8195" max="8195" width="17.375" customWidth="1"/>
    <x:col min="8196" max="8196" width="6.375" customWidth="1"/>
    <x:col min="8197" max="8197" width="6.5" customWidth="1"/>
    <x:col min="8198" max="8198" width="6.25" customWidth="1"/>
    <x:col min="8199" max="8200" width="17.625" customWidth="1"/>
    <x:col min="8201" max="8201" width="17.375" customWidth="1"/>
    <x:col min="8202" max="8203" width="16.125" customWidth="1"/>
    <x:col min="8204" max="8204" width="13.5" customWidth="1"/>
    <x:col min="8205" max="8205" width="15.125" customWidth="1"/>
    <x:col min="8206" max="8206" width="7.75" customWidth="1"/>
    <x:col min="8207" max="8207" width="16.125" customWidth="1"/>
    <x:col min="8208" max="8208" width="16" customWidth="1"/>
    <x:col min="8209" max="8209" width="14.25" customWidth="1"/>
    <x:col min="8210" max="8210" width="15.5" customWidth="1"/>
    <x:col min="8211" max="8211" width="16" customWidth="1"/>
    <x:col min="8212" max="8213" width="15.25" customWidth="1"/>
    <x:col min="8214" max="8222" width="0" hidden="1" customWidth="1"/>
    <x:col min="8449" max="8449" width="6" customWidth="1"/>
    <x:col min="8450" max="8450" width="10" customWidth="1"/>
    <x:col min="8451" max="8451" width="17.375" customWidth="1"/>
    <x:col min="8452" max="8452" width="6.375" customWidth="1"/>
    <x:col min="8453" max="8453" width="6.5" customWidth="1"/>
    <x:col min="8454" max="8454" width="6.25" customWidth="1"/>
    <x:col min="8455" max="8456" width="17.625" customWidth="1"/>
    <x:col min="8457" max="8457" width="17.375" customWidth="1"/>
    <x:col min="8458" max="8459" width="16.125" customWidth="1"/>
    <x:col min="8460" max="8460" width="13.5" customWidth="1"/>
    <x:col min="8461" max="8461" width="15.125" customWidth="1"/>
    <x:col min="8462" max="8462" width="7.75" customWidth="1"/>
    <x:col min="8463" max="8463" width="16.125" customWidth="1"/>
    <x:col min="8464" max="8464" width="16" customWidth="1"/>
    <x:col min="8465" max="8465" width="14.25" customWidth="1"/>
    <x:col min="8466" max="8466" width="15.5" customWidth="1"/>
    <x:col min="8467" max="8467" width="16" customWidth="1"/>
    <x:col min="8468" max="8469" width="15.25" customWidth="1"/>
    <x:col min="8470" max="8478" width="0" hidden="1" customWidth="1"/>
    <x:col min="8705" max="8705" width="6" customWidth="1"/>
    <x:col min="8706" max="8706" width="10" customWidth="1"/>
    <x:col min="8707" max="8707" width="17.375" customWidth="1"/>
    <x:col min="8708" max="8708" width="6.375" customWidth="1"/>
    <x:col min="8709" max="8709" width="6.5" customWidth="1"/>
    <x:col min="8710" max="8710" width="6.25" customWidth="1"/>
    <x:col min="8711" max="8712" width="17.625" customWidth="1"/>
    <x:col min="8713" max="8713" width="17.375" customWidth="1"/>
    <x:col min="8714" max="8715" width="16.125" customWidth="1"/>
    <x:col min="8716" max="8716" width="13.5" customWidth="1"/>
    <x:col min="8717" max="8717" width="15.125" customWidth="1"/>
    <x:col min="8718" max="8718" width="7.75" customWidth="1"/>
    <x:col min="8719" max="8719" width="16.125" customWidth="1"/>
    <x:col min="8720" max="8720" width="16" customWidth="1"/>
    <x:col min="8721" max="8721" width="14.25" customWidth="1"/>
    <x:col min="8722" max="8722" width="15.5" customWidth="1"/>
    <x:col min="8723" max="8723" width="16" customWidth="1"/>
    <x:col min="8724" max="8725" width="15.25" customWidth="1"/>
    <x:col min="8726" max="8734" width="0" hidden="1" customWidth="1"/>
    <x:col min="8961" max="8961" width="6" customWidth="1"/>
    <x:col min="8962" max="8962" width="10" customWidth="1"/>
    <x:col min="8963" max="8963" width="17.375" customWidth="1"/>
    <x:col min="8964" max="8964" width="6.375" customWidth="1"/>
    <x:col min="8965" max="8965" width="6.5" customWidth="1"/>
    <x:col min="8966" max="8966" width="6.25" customWidth="1"/>
    <x:col min="8967" max="8968" width="17.625" customWidth="1"/>
    <x:col min="8969" max="8969" width="17.375" customWidth="1"/>
    <x:col min="8970" max="8971" width="16.125" customWidth="1"/>
    <x:col min="8972" max="8972" width="13.5" customWidth="1"/>
    <x:col min="8973" max="8973" width="15.125" customWidth="1"/>
    <x:col min="8974" max="8974" width="7.75" customWidth="1"/>
    <x:col min="8975" max="8975" width="16.125" customWidth="1"/>
    <x:col min="8976" max="8976" width="16" customWidth="1"/>
    <x:col min="8977" max="8977" width="14.25" customWidth="1"/>
    <x:col min="8978" max="8978" width="15.5" customWidth="1"/>
    <x:col min="8979" max="8979" width="16" customWidth="1"/>
    <x:col min="8980" max="8981" width="15.25" customWidth="1"/>
    <x:col min="8982" max="8990" width="0" hidden="1" customWidth="1"/>
    <x:col min="9217" max="9217" width="6" customWidth="1"/>
    <x:col min="9218" max="9218" width="10" customWidth="1"/>
    <x:col min="9219" max="9219" width="17.375" customWidth="1"/>
    <x:col min="9220" max="9220" width="6.375" customWidth="1"/>
    <x:col min="9221" max="9221" width="6.5" customWidth="1"/>
    <x:col min="9222" max="9222" width="6.25" customWidth="1"/>
    <x:col min="9223" max="9224" width="17.625" customWidth="1"/>
    <x:col min="9225" max="9225" width="17.375" customWidth="1"/>
    <x:col min="9226" max="9227" width="16.125" customWidth="1"/>
    <x:col min="9228" max="9228" width="13.5" customWidth="1"/>
    <x:col min="9229" max="9229" width="15.125" customWidth="1"/>
    <x:col min="9230" max="9230" width="7.75" customWidth="1"/>
    <x:col min="9231" max="9231" width="16.125" customWidth="1"/>
    <x:col min="9232" max="9232" width="16" customWidth="1"/>
    <x:col min="9233" max="9233" width="14.25" customWidth="1"/>
    <x:col min="9234" max="9234" width="15.5" customWidth="1"/>
    <x:col min="9235" max="9235" width="16" customWidth="1"/>
    <x:col min="9236" max="9237" width="15.25" customWidth="1"/>
    <x:col min="9238" max="9246" width="0" hidden="1" customWidth="1"/>
    <x:col min="9473" max="9473" width="6" customWidth="1"/>
    <x:col min="9474" max="9474" width="10" customWidth="1"/>
    <x:col min="9475" max="9475" width="17.375" customWidth="1"/>
    <x:col min="9476" max="9476" width="6.375" customWidth="1"/>
    <x:col min="9477" max="9477" width="6.5" customWidth="1"/>
    <x:col min="9478" max="9478" width="6.25" customWidth="1"/>
    <x:col min="9479" max="9480" width="17.625" customWidth="1"/>
    <x:col min="9481" max="9481" width="17.375" customWidth="1"/>
    <x:col min="9482" max="9483" width="16.125" customWidth="1"/>
    <x:col min="9484" max="9484" width="13.5" customWidth="1"/>
    <x:col min="9485" max="9485" width="15.125" customWidth="1"/>
    <x:col min="9486" max="9486" width="7.75" customWidth="1"/>
    <x:col min="9487" max="9487" width="16.125" customWidth="1"/>
    <x:col min="9488" max="9488" width="16" customWidth="1"/>
    <x:col min="9489" max="9489" width="14.25" customWidth="1"/>
    <x:col min="9490" max="9490" width="15.5" customWidth="1"/>
    <x:col min="9491" max="9491" width="16" customWidth="1"/>
    <x:col min="9492" max="9493" width="15.25" customWidth="1"/>
    <x:col min="9494" max="9502" width="0" hidden="1" customWidth="1"/>
    <x:col min="9729" max="9729" width="6" customWidth="1"/>
    <x:col min="9730" max="9730" width="10" customWidth="1"/>
    <x:col min="9731" max="9731" width="17.375" customWidth="1"/>
    <x:col min="9732" max="9732" width="6.375" customWidth="1"/>
    <x:col min="9733" max="9733" width="6.5" customWidth="1"/>
    <x:col min="9734" max="9734" width="6.25" customWidth="1"/>
    <x:col min="9735" max="9736" width="17.625" customWidth="1"/>
    <x:col min="9737" max="9737" width="17.375" customWidth="1"/>
    <x:col min="9738" max="9739" width="16.125" customWidth="1"/>
    <x:col min="9740" max="9740" width="13.5" customWidth="1"/>
    <x:col min="9741" max="9741" width="15.125" customWidth="1"/>
    <x:col min="9742" max="9742" width="7.75" customWidth="1"/>
    <x:col min="9743" max="9743" width="16.125" customWidth="1"/>
    <x:col min="9744" max="9744" width="16" customWidth="1"/>
    <x:col min="9745" max="9745" width="14.25" customWidth="1"/>
    <x:col min="9746" max="9746" width="15.5" customWidth="1"/>
    <x:col min="9747" max="9747" width="16" customWidth="1"/>
    <x:col min="9748" max="9749" width="15.25" customWidth="1"/>
    <x:col min="9750" max="9758" width="0" hidden="1" customWidth="1"/>
    <x:col min="9985" max="9985" width="6" customWidth="1"/>
    <x:col min="9986" max="9986" width="10" customWidth="1"/>
    <x:col min="9987" max="9987" width="17.375" customWidth="1"/>
    <x:col min="9988" max="9988" width="6.375" customWidth="1"/>
    <x:col min="9989" max="9989" width="6.5" customWidth="1"/>
    <x:col min="9990" max="9990" width="6.25" customWidth="1"/>
    <x:col min="9991" max="9992" width="17.625" customWidth="1"/>
    <x:col min="9993" max="9993" width="17.375" customWidth="1"/>
    <x:col min="9994" max="9995" width="16.125" customWidth="1"/>
    <x:col min="9996" max="9996" width="13.5" customWidth="1"/>
    <x:col min="9997" max="9997" width="15.125" customWidth="1"/>
    <x:col min="9998" max="9998" width="7.75" customWidth="1"/>
    <x:col min="9999" max="9999" width="16.125" customWidth="1"/>
    <x:col min="10000" max="10000" width="16" customWidth="1"/>
    <x:col min="10001" max="10001" width="14.25" customWidth="1"/>
    <x:col min="10002" max="10002" width="15.5" customWidth="1"/>
    <x:col min="10003" max="10003" width="16" customWidth="1"/>
    <x:col min="10004" max="10005" width="15.25" customWidth="1"/>
    <x:col min="10006" max="10014" width="0" hidden="1" customWidth="1"/>
    <x:col min="10241" max="10241" width="6" customWidth="1"/>
    <x:col min="10242" max="10242" width="10" customWidth="1"/>
    <x:col min="10243" max="10243" width="17.375" customWidth="1"/>
    <x:col min="10244" max="10244" width="6.375" customWidth="1"/>
    <x:col min="10245" max="10245" width="6.5" customWidth="1"/>
    <x:col min="10246" max="10246" width="6.25" customWidth="1"/>
    <x:col min="10247" max="10248" width="17.625" customWidth="1"/>
    <x:col min="10249" max="10249" width="17.375" customWidth="1"/>
    <x:col min="10250" max="10251" width="16.125" customWidth="1"/>
    <x:col min="10252" max="10252" width="13.5" customWidth="1"/>
    <x:col min="10253" max="10253" width="15.125" customWidth="1"/>
    <x:col min="10254" max="10254" width="7.75" customWidth="1"/>
    <x:col min="10255" max="10255" width="16.125" customWidth="1"/>
    <x:col min="10256" max="10256" width="16" customWidth="1"/>
    <x:col min="10257" max="10257" width="14.25" customWidth="1"/>
    <x:col min="10258" max="10258" width="15.5" customWidth="1"/>
    <x:col min="10259" max="10259" width="16" customWidth="1"/>
    <x:col min="10260" max="10261" width="15.25" customWidth="1"/>
    <x:col min="10262" max="10270" width="0" hidden="1" customWidth="1"/>
    <x:col min="10497" max="10497" width="6" customWidth="1"/>
    <x:col min="10498" max="10498" width="10" customWidth="1"/>
    <x:col min="10499" max="10499" width="17.375" customWidth="1"/>
    <x:col min="10500" max="10500" width="6.375" customWidth="1"/>
    <x:col min="10501" max="10501" width="6.5" customWidth="1"/>
    <x:col min="10502" max="10502" width="6.25" customWidth="1"/>
    <x:col min="10503" max="10504" width="17.625" customWidth="1"/>
    <x:col min="10505" max="10505" width="17.375" customWidth="1"/>
    <x:col min="10506" max="10507" width="16.125" customWidth="1"/>
    <x:col min="10508" max="10508" width="13.5" customWidth="1"/>
    <x:col min="10509" max="10509" width="15.125" customWidth="1"/>
    <x:col min="10510" max="10510" width="7.75" customWidth="1"/>
    <x:col min="10511" max="10511" width="16.125" customWidth="1"/>
    <x:col min="10512" max="10512" width="16" customWidth="1"/>
    <x:col min="10513" max="10513" width="14.25" customWidth="1"/>
    <x:col min="10514" max="10514" width="15.5" customWidth="1"/>
    <x:col min="10515" max="10515" width="16" customWidth="1"/>
    <x:col min="10516" max="10517" width="15.25" customWidth="1"/>
    <x:col min="10518" max="10526" width="0" hidden="1" customWidth="1"/>
    <x:col min="10753" max="10753" width="6" customWidth="1"/>
    <x:col min="10754" max="10754" width="10" customWidth="1"/>
    <x:col min="10755" max="10755" width="17.375" customWidth="1"/>
    <x:col min="10756" max="10756" width="6.375" customWidth="1"/>
    <x:col min="10757" max="10757" width="6.5" customWidth="1"/>
    <x:col min="10758" max="10758" width="6.25" customWidth="1"/>
    <x:col min="10759" max="10760" width="17.625" customWidth="1"/>
    <x:col min="10761" max="10761" width="17.375" customWidth="1"/>
    <x:col min="10762" max="10763" width="16.125" customWidth="1"/>
    <x:col min="10764" max="10764" width="13.5" customWidth="1"/>
    <x:col min="10765" max="10765" width="15.125" customWidth="1"/>
    <x:col min="10766" max="10766" width="7.75" customWidth="1"/>
    <x:col min="10767" max="10767" width="16.125" customWidth="1"/>
    <x:col min="10768" max="10768" width="16" customWidth="1"/>
    <x:col min="10769" max="10769" width="14.25" customWidth="1"/>
    <x:col min="10770" max="10770" width="15.5" customWidth="1"/>
    <x:col min="10771" max="10771" width="16" customWidth="1"/>
    <x:col min="10772" max="10773" width="15.25" customWidth="1"/>
    <x:col min="10774" max="10782" width="0" hidden="1" customWidth="1"/>
    <x:col min="11009" max="11009" width="6" customWidth="1"/>
    <x:col min="11010" max="11010" width="10" customWidth="1"/>
    <x:col min="11011" max="11011" width="17.375" customWidth="1"/>
    <x:col min="11012" max="11012" width="6.375" customWidth="1"/>
    <x:col min="11013" max="11013" width="6.5" customWidth="1"/>
    <x:col min="11014" max="11014" width="6.25" customWidth="1"/>
    <x:col min="11015" max="11016" width="17.625" customWidth="1"/>
    <x:col min="11017" max="11017" width="17.375" customWidth="1"/>
    <x:col min="11018" max="11019" width="16.125" customWidth="1"/>
    <x:col min="11020" max="11020" width="13.5" customWidth="1"/>
    <x:col min="11021" max="11021" width="15.125" customWidth="1"/>
    <x:col min="11022" max="11022" width="7.75" customWidth="1"/>
    <x:col min="11023" max="11023" width="16.125" customWidth="1"/>
    <x:col min="11024" max="11024" width="16" customWidth="1"/>
    <x:col min="11025" max="11025" width="14.25" customWidth="1"/>
    <x:col min="11026" max="11026" width="15.5" customWidth="1"/>
    <x:col min="11027" max="11027" width="16" customWidth="1"/>
    <x:col min="11028" max="11029" width="15.25" customWidth="1"/>
    <x:col min="11030" max="11038" width="0" hidden="1" customWidth="1"/>
    <x:col min="11265" max="11265" width="6" customWidth="1"/>
    <x:col min="11266" max="11266" width="10" customWidth="1"/>
    <x:col min="11267" max="11267" width="17.375" customWidth="1"/>
    <x:col min="11268" max="11268" width="6.375" customWidth="1"/>
    <x:col min="11269" max="11269" width="6.5" customWidth="1"/>
    <x:col min="11270" max="11270" width="6.25" customWidth="1"/>
    <x:col min="11271" max="11272" width="17.625" customWidth="1"/>
    <x:col min="11273" max="11273" width="17.375" customWidth="1"/>
    <x:col min="11274" max="11275" width="16.125" customWidth="1"/>
    <x:col min="11276" max="11276" width="13.5" customWidth="1"/>
    <x:col min="11277" max="11277" width="15.125" customWidth="1"/>
    <x:col min="11278" max="11278" width="7.75" customWidth="1"/>
    <x:col min="11279" max="11279" width="16.125" customWidth="1"/>
    <x:col min="11280" max="11280" width="16" customWidth="1"/>
    <x:col min="11281" max="11281" width="14.25" customWidth="1"/>
    <x:col min="11282" max="11282" width="15.5" customWidth="1"/>
    <x:col min="11283" max="11283" width="16" customWidth="1"/>
    <x:col min="11284" max="11285" width="15.25" customWidth="1"/>
    <x:col min="11286" max="11294" width="0" hidden="1" customWidth="1"/>
    <x:col min="11521" max="11521" width="6" customWidth="1"/>
    <x:col min="11522" max="11522" width="10" customWidth="1"/>
    <x:col min="11523" max="11523" width="17.375" customWidth="1"/>
    <x:col min="11524" max="11524" width="6.375" customWidth="1"/>
    <x:col min="11525" max="11525" width="6.5" customWidth="1"/>
    <x:col min="11526" max="11526" width="6.25" customWidth="1"/>
    <x:col min="11527" max="11528" width="17.625" customWidth="1"/>
    <x:col min="11529" max="11529" width="17.375" customWidth="1"/>
    <x:col min="11530" max="11531" width="16.125" customWidth="1"/>
    <x:col min="11532" max="11532" width="13.5" customWidth="1"/>
    <x:col min="11533" max="11533" width="15.125" customWidth="1"/>
    <x:col min="11534" max="11534" width="7.75" customWidth="1"/>
    <x:col min="11535" max="11535" width="16.125" customWidth="1"/>
    <x:col min="11536" max="11536" width="16" customWidth="1"/>
    <x:col min="11537" max="11537" width="14.25" customWidth="1"/>
    <x:col min="11538" max="11538" width="15.5" customWidth="1"/>
    <x:col min="11539" max="11539" width="16" customWidth="1"/>
    <x:col min="11540" max="11541" width="15.25" customWidth="1"/>
    <x:col min="11542" max="11550" width="0" hidden="1" customWidth="1"/>
    <x:col min="11777" max="11777" width="6" customWidth="1"/>
    <x:col min="11778" max="11778" width="10" customWidth="1"/>
    <x:col min="11779" max="11779" width="17.375" customWidth="1"/>
    <x:col min="11780" max="11780" width="6.375" customWidth="1"/>
    <x:col min="11781" max="11781" width="6.5" customWidth="1"/>
    <x:col min="11782" max="11782" width="6.25" customWidth="1"/>
    <x:col min="11783" max="11784" width="17.625" customWidth="1"/>
    <x:col min="11785" max="11785" width="17.375" customWidth="1"/>
    <x:col min="11786" max="11787" width="16.125" customWidth="1"/>
    <x:col min="11788" max="11788" width="13.5" customWidth="1"/>
    <x:col min="11789" max="11789" width="15.125" customWidth="1"/>
    <x:col min="11790" max="11790" width="7.75" customWidth="1"/>
    <x:col min="11791" max="11791" width="16.125" customWidth="1"/>
    <x:col min="11792" max="11792" width="16" customWidth="1"/>
    <x:col min="11793" max="11793" width="14.25" customWidth="1"/>
    <x:col min="11794" max="11794" width="15.5" customWidth="1"/>
    <x:col min="11795" max="11795" width="16" customWidth="1"/>
    <x:col min="11796" max="11797" width="15.25" customWidth="1"/>
    <x:col min="11798" max="11806" width="0" hidden="1" customWidth="1"/>
    <x:col min="12033" max="12033" width="6" customWidth="1"/>
    <x:col min="12034" max="12034" width="10" customWidth="1"/>
    <x:col min="12035" max="12035" width="17.375" customWidth="1"/>
    <x:col min="12036" max="12036" width="6.375" customWidth="1"/>
    <x:col min="12037" max="12037" width="6.5" customWidth="1"/>
    <x:col min="12038" max="12038" width="6.25" customWidth="1"/>
    <x:col min="12039" max="12040" width="17.625" customWidth="1"/>
    <x:col min="12041" max="12041" width="17.375" customWidth="1"/>
    <x:col min="12042" max="12043" width="16.125" customWidth="1"/>
    <x:col min="12044" max="12044" width="13.5" customWidth="1"/>
    <x:col min="12045" max="12045" width="15.125" customWidth="1"/>
    <x:col min="12046" max="12046" width="7.75" customWidth="1"/>
    <x:col min="12047" max="12047" width="16.125" customWidth="1"/>
    <x:col min="12048" max="12048" width="16" customWidth="1"/>
    <x:col min="12049" max="12049" width="14.25" customWidth="1"/>
    <x:col min="12050" max="12050" width="15.5" customWidth="1"/>
    <x:col min="12051" max="12051" width="16" customWidth="1"/>
    <x:col min="12052" max="12053" width="15.25" customWidth="1"/>
    <x:col min="12054" max="12062" width="0" hidden="1" customWidth="1"/>
    <x:col min="12289" max="12289" width="6" customWidth="1"/>
    <x:col min="12290" max="12290" width="10" customWidth="1"/>
    <x:col min="12291" max="12291" width="17.375" customWidth="1"/>
    <x:col min="12292" max="12292" width="6.375" customWidth="1"/>
    <x:col min="12293" max="12293" width="6.5" customWidth="1"/>
    <x:col min="12294" max="12294" width="6.25" customWidth="1"/>
    <x:col min="12295" max="12296" width="17.625" customWidth="1"/>
    <x:col min="12297" max="12297" width="17.375" customWidth="1"/>
    <x:col min="12298" max="12299" width="16.125" customWidth="1"/>
    <x:col min="12300" max="12300" width="13.5" customWidth="1"/>
    <x:col min="12301" max="12301" width="15.125" customWidth="1"/>
    <x:col min="12302" max="12302" width="7.75" customWidth="1"/>
    <x:col min="12303" max="12303" width="16.125" customWidth="1"/>
    <x:col min="12304" max="12304" width="16" customWidth="1"/>
    <x:col min="12305" max="12305" width="14.25" customWidth="1"/>
    <x:col min="12306" max="12306" width="15.5" customWidth="1"/>
    <x:col min="12307" max="12307" width="16" customWidth="1"/>
    <x:col min="12308" max="12309" width="15.25" customWidth="1"/>
    <x:col min="12310" max="12318" width="0" hidden="1" customWidth="1"/>
    <x:col min="12545" max="12545" width="6" customWidth="1"/>
    <x:col min="12546" max="12546" width="10" customWidth="1"/>
    <x:col min="12547" max="12547" width="17.375" customWidth="1"/>
    <x:col min="12548" max="12548" width="6.375" customWidth="1"/>
    <x:col min="12549" max="12549" width="6.5" customWidth="1"/>
    <x:col min="12550" max="12550" width="6.25" customWidth="1"/>
    <x:col min="12551" max="12552" width="17.625" customWidth="1"/>
    <x:col min="12553" max="12553" width="17.375" customWidth="1"/>
    <x:col min="12554" max="12555" width="16.125" customWidth="1"/>
    <x:col min="12556" max="12556" width="13.5" customWidth="1"/>
    <x:col min="12557" max="12557" width="15.125" customWidth="1"/>
    <x:col min="12558" max="12558" width="7.75" customWidth="1"/>
    <x:col min="12559" max="12559" width="16.125" customWidth="1"/>
    <x:col min="12560" max="12560" width="16" customWidth="1"/>
    <x:col min="12561" max="12561" width="14.25" customWidth="1"/>
    <x:col min="12562" max="12562" width="15.5" customWidth="1"/>
    <x:col min="12563" max="12563" width="16" customWidth="1"/>
    <x:col min="12564" max="12565" width="15.25" customWidth="1"/>
    <x:col min="12566" max="12574" width="0" hidden="1" customWidth="1"/>
    <x:col min="12801" max="12801" width="6" customWidth="1"/>
    <x:col min="12802" max="12802" width="10" customWidth="1"/>
    <x:col min="12803" max="12803" width="17.375" customWidth="1"/>
    <x:col min="12804" max="12804" width="6.375" customWidth="1"/>
    <x:col min="12805" max="12805" width="6.5" customWidth="1"/>
    <x:col min="12806" max="12806" width="6.25" customWidth="1"/>
    <x:col min="12807" max="12808" width="17.625" customWidth="1"/>
    <x:col min="12809" max="12809" width="17.375" customWidth="1"/>
    <x:col min="12810" max="12811" width="16.125" customWidth="1"/>
    <x:col min="12812" max="12812" width="13.5" customWidth="1"/>
    <x:col min="12813" max="12813" width="15.125" customWidth="1"/>
    <x:col min="12814" max="12814" width="7.75" customWidth="1"/>
    <x:col min="12815" max="12815" width="16.125" customWidth="1"/>
    <x:col min="12816" max="12816" width="16" customWidth="1"/>
    <x:col min="12817" max="12817" width="14.25" customWidth="1"/>
    <x:col min="12818" max="12818" width="15.5" customWidth="1"/>
    <x:col min="12819" max="12819" width="16" customWidth="1"/>
    <x:col min="12820" max="12821" width="15.25" customWidth="1"/>
    <x:col min="12822" max="12830" width="0" hidden="1" customWidth="1"/>
    <x:col min="13057" max="13057" width="6" customWidth="1"/>
    <x:col min="13058" max="13058" width="10" customWidth="1"/>
    <x:col min="13059" max="13059" width="17.375" customWidth="1"/>
    <x:col min="13060" max="13060" width="6.375" customWidth="1"/>
    <x:col min="13061" max="13061" width="6.5" customWidth="1"/>
    <x:col min="13062" max="13062" width="6.25" customWidth="1"/>
    <x:col min="13063" max="13064" width="17.625" customWidth="1"/>
    <x:col min="13065" max="13065" width="17.375" customWidth="1"/>
    <x:col min="13066" max="13067" width="16.125" customWidth="1"/>
    <x:col min="13068" max="13068" width="13.5" customWidth="1"/>
    <x:col min="13069" max="13069" width="15.125" customWidth="1"/>
    <x:col min="13070" max="13070" width="7.75" customWidth="1"/>
    <x:col min="13071" max="13071" width="16.125" customWidth="1"/>
    <x:col min="13072" max="13072" width="16" customWidth="1"/>
    <x:col min="13073" max="13073" width="14.25" customWidth="1"/>
    <x:col min="13074" max="13074" width="15.5" customWidth="1"/>
    <x:col min="13075" max="13075" width="16" customWidth="1"/>
    <x:col min="13076" max="13077" width="15.25" customWidth="1"/>
    <x:col min="13078" max="13086" width="0" hidden="1" customWidth="1"/>
    <x:col min="13313" max="13313" width="6" customWidth="1"/>
    <x:col min="13314" max="13314" width="10" customWidth="1"/>
    <x:col min="13315" max="13315" width="17.375" customWidth="1"/>
    <x:col min="13316" max="13316" width="6.375" customWidth="1"/>
    <x:col min="13317" max="13317" width="6.5" customWidth="1"/>
    <x:col min="13318" max="13318" width="6.25" customWidth="1"/>
    <x:col min="13319" max="13320" width="17.625" customWidth="1"/>
    <x:col min="13321" max="13321" width="17.375" customWidth="1"/>
    <x:col min="13322" max="13323" width="16.125" customWidth="1"/>
    <x:col min="13324" max="13324" width="13.5" customWidth="1"/>
    <x:col min="13325" max="13325" width="15.125" customWidth="1"/>
    <x:col min="13326" max="13326" width="7.75" customWidth="1"/>
    <x:col min="13327" max="13327" width="16.125" customWidth="1"/>
    <x:col min="13328" max="13328" width="16" customWidth="1"/>
    <x:col min="13329" max="13329" width="14.25" customWidth="1"/>
    <x:col min="13330" max="13330" width="15.5" customWidth="1"/>
    <x:col min="13331" max="13331" width="16" customWidth="1"/>
    <x:col min="13332" max="13333" width="15.25" customWidth="1"/>
    <x:col min="13334" max="13342" width="0" hidden="1" customWidth="1"/>
    <x:col min="13569" max="13569" width="6" customWidth="1"/>
    <x:col min="13570" max="13570" width="10" customWidth="1"/>
    <x:col min="13571" max="13571" width="17.375" customWidth="1"/>
    <x:col min="13572" max="13572" width="6.375" customWidth="1"/>
    <x:col min="13573" max="13573" width="6.5" customWidth="1"/>
    <x:col min="13574" max="13574" width="6.25" customWidth="1"/>
    <x:col min="13575" max="13576" width="17.625" customWidth="1"/>
    <x:col min="13577" max="13577" width="17.375" customWidth="1"/>
    <x:col min="13578" max="13579" width="16.125" customWidth="1"/>
    <x:col min="13580" max="13580" width="13.5" customWidth="1"/>
    <x:col min="13581" max="13581" width="15.125" customWidth="1"/>
    <x:col min="13582" max="13582" width="7.75" customWidth="1"/>
    <x:col min="13583" max="13583" width="16.125" customWidth="1"/>
    <x:col min="13584" max="13584" width="16" customWidth="1"/>
    <x:col min="13585" max="13585" width="14.25" customWidth="1"/>
    <x:col min="13586" max="13586" width="15.5" customWidth="1"/>
    <x:col min="13587" max="13587" width="16" customWidth="1"/>
    <x:col min="13588" max="13589" width="15.25" customWidth="1"/>
    <x:col min="13590" max="13598" width="0" hidden="1" customWidth="1"/>
    <x:col min="13825" max="13825" width="6" customWidth="1"/>
    <x:col min="13826" max="13826" width="10" customWidth="1"/>
    <x:col min="13827" max="13827" width="17.375" customWidth="1"/>
    <x:col min="13828" max="13828" width="6.375" customWidth="1"/>
    <x:col min="13829" max="13829" width="6.5" customWidth="1"/>
    <x:col min="13830" max="13830" width="6.25" customWidth="1"/>
    <x:col min="13831" max="13832" width="17.625" customWidth="1"/>
    <x:col min="13833" max="13833" width="17.375" customWidth="1"/>
    <x:col min="13834" max="13835" width="16.125" customWidth="1"/>
    <x:col min="13836" max="13836" width="13.5" customWidth="1"/>
    <x:col min="13837" max="13837" width="15.125" customWidth="1"/>
    <x:col min="13838" max="13838" width="7.75" customWidth="1"/>
    <x:col min="13839" max="13839" width="16.125" customWidth="1"/>
    <x:col min="13840" max="13840" width="16" customWidth="1"/>
    <x:col min="13841" max="13841" width="14.25" customWidth="1"/>
    <x:col min="13842" max="13842" width="15.5" customWidth="1"/>
    <x:col min="13843" max="13843" width="16" customWidth="1"/>
    <x:col min="13844" max="13845" width="15.25" customWidth="1"/>
    <x:col min="13846" max="13854" width="0" hidden="1" customWidth="1"/>
    <x:col min="14081" max="14081" width="6" customWidth="1"/>
    <x:col min="14082" max="14082" width="10" customWidth="1"/>
    <x:col min="14083" max="14083" width="17.375" customWidth="1"/>
    <x:col min="14084" max="14084" width="6.375" customWidth="1"/>
    <x:col min="14085" max="14085" width="6.5" customWidth="1"/>
    <x:col min="14086" max="14086" width="6.25" customWidth="1"/>
    <x:col min="14087" max="14088" width="17.625" customWidth="1"/>
    <x:col min="14089" max="14089" width="17.375" customWidth="1"/>
    <x:col min="14090" max="14091" width="16.125" customWidth="1"/>
    <x:col min="14092" max="14092" width="13.5" customWidth="1"/>
    <x:col min="14093" max="14093" width="15.125" customWidth="1"/>
    <x:col min="14094" max="14094" width="7.75" customWidth="1"/>
    <x:col min="14095" max="14095" width="16.125" customWidth="1"/>
    <x:col min="14096" max="14096" width="16" customWidth="1"/>
    <x:col min="14097" max="14097" width="14.25" customWidth="1"/>
    <x:col min="14098" max="14098" width="15.5" customWidth="1"/>
    <x:col min="14099" max="14099" width="16" customWidth="1"/>
    <x:col min="14100" max="14101" width="15.25" customWidth="1"/>
    <x:col min="14102" max="14110" width="0" hidden="1" customWidth="1"/>
    <x:col min="14337" max="14337" width="6" customWidth="1"/>
    <x:col min="14338" max="14338" width="10" customWidth="1"/>
    <x:col min="14339" max="14339" width="17.375" customWidth="1"/>
    <x:col min="14340" max="14340" width="6.375" customWidth="1"/>
    <x:col min="14341" max="14341" width="6.5" customWidth="1"/>
    <x:col min="14342" max="14342" width="6.25" customWidth="1"/>
    <x:col min="14343" max="14344" width="17.625" customWidth="1"/>
    <x:col min="14345" max="14345" width="17.375" customWidth="1"/>
    <x:col min="14346" max="14347" width="16.125" customWidth="1"/>
    <x:col min="14348" max="14348" width="13.5" customWidth="1"/>
    <x:col min="14349" max="14349" width="15.125" customWidth="1"/>
    <x:col min="14350" max="14350" width="7.75" customWidth="1"/>
    <x:col min="14351" max="14351" width="16.125" customWidth="1"/>
    <x:col min="14352" max="14352" width="16" customWidth="1"/>
    <x:col min="14353" max="14353" width="14.25" customWidth="1"/>
    <x:col min="14354" max="14354" width="15.5" customWidth="1"/>
    <x:col min="14355" max="14355" width="16" customWidth="1"/>
    <x:col min="14356" max="14357" width="15.25" customWidth="1"/>
    <x:col min="14358" max="14366" width="0" hidden="1" customWidth="1"/>
    <x:col min="14593" max="14593" width="6" customWidth="1"/>
    <x:col min="14594" max="14594" width="10" customWidth="1"/>
    <x:col min="14595" max="14595" width="17.375" customWidth="1"/>
    <x:col min="14596" max="14596" width="6.375" customWidth="1"/>
    <x:col min="14597" max="14597" width="6.5" customWidth="1"/>
    <x:col min="14598" max="14598" width="6.25" customWidth="1"/>
    <x:col min="14599" max="14600" width="17.625" customWidth="1"/>
    <x:col min="14601" max="14601" width="17.375" customWidth="1"/>
    <x:col min="14602" max="14603" width="16.125" customWidth="1"/>
    <x:col min="14604" max="14604" width="13.5" customWidth="1"/>
    <x:col min="14605" max="14605" width="15.125" customWidth="1"/>
    <x:col min="14606" max="14606" width="7.75" customWidth="1"/>
    <x:col min="14607" max="14607" width="16.125" customWidth="1"/>
    <x:col min="14608" max="14608" width="16" customWidth="1"/>
    <x:col min="14609" max="14609" width="14.25" customWidth="1"/>
    <x:col min="14610" max="14610" width="15.5" customWidth="1"/>
    <x:col min="14611" max="14611" width="16" customWidth="1"/>
    <x:col min="14612" max="14613" width="15.25" customWidth="1"/>
    <x:col min="14614" max="14622" width="0" hidden="1" customWidth="1"/>
    <x:col min="14849" max="14849" width="6" customWidth="1"/>
    <x:col min="14850" max="14850" width="10" customWidth="1"/>
    <x:col min="14851" max="14851" width="17.375" customWidth="1"/>
    <x:col min="14852" max="14852" width="6.375" customWidth="1"/>
    <x:col min="14853" max="14853" width="6.5" customWidth="1"/>
    <x:col min="14854" max="14854" width="6.25" customWidth="1"/>
    <x:col min="14855" max="14856" width="17.625" customWidth="1"/>
    <x:col min="14857" max="14857" width="17.375" customWidth="1"/>
    <x:col min="14858" max="14859" width="16.125" customWidth="1"/>
    <x:col min="14860" max="14860" width="13.5" customWidth="1"/>
    <x:col min="14861" max="14861" width="15.125" customWidth="1"/>
    <x:col min="14862" max="14862" width="7.75" customWidth="1"/>
    <x:col min="14863" max="14863" width="16.125" customWidth="1"/>
    <x:col min="14864" max="14864" width="16" customWidth="1"/>
    <x:col min="14865" max="14865" width="14.25" customWidth="1"/>
    <x:col min="14866" max="14866" width="15.5" customWidth="1"/>
    <x:col min="14867" max="14867" width="16" customWidth="1"/>
    <x:col min="14868" max="14869" width="15.25" customWidth="1"/>
    <x:col min="14870" max="14878" width="0" hidden="1" customWidth="1"/>
    <x:col min="15105" max="15105" width="6" customWidth="1"/>
    <x:col min="15106" max="15106" width="10" customWidth="1"/>
    <x:col min="15107" max="15107" width="17.375" customWidth="1"/>
    <x:col min="15108" max="15108" width="6.375" customWidth="1"/>
    <x:col min="15109" max="15109" width="6.5" customWidth="1"/>
    <x:col min="15110" max="15110" width="6.25" customWidth="1"/>
    <x:col min="15111" max="15112" width="17.625" customWidth="1"/>
    <x:col min="15113" max="15113" width="17.375" customWidth="1"/>
    <x:col min="15114" max="15115" width="16.125" customWidth="1"/>
    <x:col min="15116" max="15116" width="13.5" customWidth="1"/>
    <x:col min="15117" max="15117" width="15.125" customWidth="1"/>
    <x:col min="15118" max="15118" width="7.75" customWidth="1"/>
    <x:col min="15119" max="15119" width="16.125" customWidth="1"/>
    <x:col min="15120" max="15120" width="16" customWidth="1"/>
    <x:col min="15121" max="15121" width="14.25" customWidth="1"/>
    <x:col min="15122" max="15122" width="15.5" customWidth="1"/>
    <x:col min="15123" max="15123" width="16" customWidth="1"/>
    <x:col min="15124" max="15125" width="15.25" customWidth="1"/>
    <x:col min="15126" max="15134" width="0" hidden="1" customWidth="1"/>
    <x:col min="15361" max="15361" width="6" customWidth="1"/>
    <x:col min="15362" max="15362" width="10" customWidth="1"/>
    <x:col min="15363" max="15363" width="17.375" customWidth="1"/>
    <x:col min="15364" max="15364" width="6.375" customWidth="1"/>
    <x:col min="15365" max="15365" width="6.5" customWidth="1"/>
    <x:col min="15366" max="15366" width="6.25" customWidth="1"/>
    <x:col min="15367" max="15368" width="17.625" customWidth="1"/>
    <x:col min="15369" max="15369" width="17.375" customWidth="1"/>
    <x:col min="15370" max="15371" width="16.125" customWidth="1"/>
    <x:col min="15372" max="15372" width="13.5" customWidth="1"/>
    <x:col min="15373" max="15373" width="15.125" customWidth="1"/>
    <x:col min="15374" max="15374" width="7.75" customWidth="1"/>
    <x:col min="15375" max="15375" width="16.125" customWidth="1"/>
    <x:col min="15376" max="15376" width="16" customWidth="1"/>
    <x:col min="15377" max="15377" width="14.25" customWidth="1"/>
    <x:col min="15378" max="15378" width="15.5" customWidth="1"/>
    <x:col min="15379" max="15379" width="16" customWidth="1"/>
    <x:col min="15380" max="15381" width="15.25" customWidth="1"/>
    <x:col min="15382" max="15390" width="0" hidden="1" customWidth="1"/>
    <x:col min="15617" max="15617" width="6" customWidth="1"/>
    <x:col min="15618" max="15618" width="10" customWidth="1"/>
    <x:col min="15619" max="15619" width="17.375" customWidth="1"/>
    <x:col min="15620" max="15620" width="6.375" customWidth="1"/>
    <x:col min="15621" max="15621" width="6.5" customWidth="1"/>
    <x:col min="15622" max="15622" width="6.25" customWidth="1"/>
    <x:col min="15623" max="15624" width="17.625" customWidth="1"/>
    <x:col min="15625" max="15625" width="17.375" customWidth="1"/>
    <x:col min="15626" max="15627" width="16.125" customWidth="1"/>
    <x:col min="15628" max="15628" width="13.5" customWidth="1"/>
    <x:col min="15629" max="15629" width="15.125" customWidth="1"/>
    <x:col min="15630" max="15630" width="7.75" customWidth="1"/>
    <x:col min="15631" max="15631" width="16.125" customWidth="1"/>
    <x:col min="15632" max="15632" width="16" customWidth="1"/>
    <x:col min="15633" max="15633" width="14.25" customWidth="1"/>
    <x:col min="15634" max="15634" width="15.5" customWidth="1"/>
    <x:col min="15635" max="15635" width="16" customWidth="1"/>
    <x:col min="15636" max="15637" width="15.25" customWidth="1"/>
    <x:col min="15638" max="15646" width="0" hidden="1" customWidth="1"/>
    <x:col min="15873" max="15873" width="6" customWidth="1"/>
    <x:col min="15874" max="15874" width="10" customWidth="1"/>
    <x:col min="15875" max="15875" width="17.375" customWidth="1"/>
    <x:col min="15876" max="15876" width="6.375" customWidth="1"/>
    <x:col min="15877" max="15877" width="6.5" customWidth="1"/>
    <x:col min="15878" max="15878" width="6.25" customWidth="1"/>
    <x:col min="15879" max="15880" width="17.625" customWidth="1"/>
    <x:col min="15881" max="15881" width="17.375" customWidth="1"/>
    <x:col min="15882" max="15883" width="16.125" customWidth="1"/>
    <x:col min="15884" max="15884" width="13.5" customWidth="1"/>
    <x:col min="15885" max="15885" width="15.125" customWidth="1"/>
    <x:col min="15886" max="15886" width="7.75" customWidth="1"/>
    <x:col min="15887" max="15887" width="16.125" customWidth="1"/>
    <x:col min="15888" max="15888" width="16" customWidth="1"/>
    <x:col min="15889" max="15889" width="14.25" customWidth="1"/>
    <x:col min="15890" max="15890" width="15.5" customWidth="1"/>
    <x:col min="15891" max="15891" width="16" customWidth="1"/>
    <x:col min="15892" max="15893" width="15.25" customWidth="1"/>
    <x:col min="15894" max="15902" width="0" hidden="1" customWidth="1"/>
    <x:col min="16129" max="16129" width="6" customWidth="1"/>
    <x:col min="16130" max="16130" width="10" customWidth="1"/>
    <x:col min="16131" max="16131" width="17.375" customWidth="1"/>
    <x:col min="16132" max="16132" width="6.375" customWidth="1"/>
    <x:col min="16133" max="16133" width="6.5" customWidth="1"/>
    <x:col min="16134" max="16134" width="6.25" customWidth="1"/>
    <x:col min="16135" max="16136" width="17.625" customWidth="1"/>
    <x:col min="16137" max="16137" width="17.375" customWidth="1"/>
    <x:col min="16138" max="16139" width="16.125" customWidth="1"/>
    <x:col min="16140" max="16140" width="13.5" customWidth="1"/>
    <x:col min="16141" max="16141" width="15.125" customWidth="1"/>
    <x:col min="16142" max="16142" width="7.75" customWidth="1"/>
    <x:col min="16143" max="16143" width="16.125" customWidth="1"/>
    <x:col min="16144" max="16144" width="16" customWidth="1"/>
    <x:col min="16145" max="16145" width="14.25" customWidth="1"/>
    <x:col min="16146" max="16146" width="15.5" customWidth="1"/>
    <x:col min="16147" max="16147" width="16" customWidth="1"/>
    <x:col min="16148" max="16149" width="15.25" customWidth="1"/>
    <x:col min="16150" max="16158" width="0" hidden="1" customWidth="1"/>
  </x:cols>
  <x:sheetData>
    <x:row r="1" spans="1:30" ht="35.1" customHeight="1">
      <x:c r="A1" s="235" t="s">
        <x:v>152</x:v>
      </x:c>
      <x:c r="B1" s="235"/>
      <x:c r="C1" s="236"/>
      <x:c r="D1" s="235"/>
      <x:c r="E1" s="235"/>
      <x:c r="F1" s="235"/>
      <x:c r="G1" s="235"/>
      <x:c r="H1" s="235"/>
      <x:c r="I1" s="235"/>
      <x:c r="J1" s="235"/>
      <x:c r="K1" s="235"/>
      <x:c r="L1" s="235"/>
      <x:c r="M1" s="236"/>
      <x:c r="N1" s="235"/>
      <x:c r="O1" s="235"/>
      <x:c r="P1" s="235"/>
      <x:c r="Q1" s="235"/>
      <x:c r="R1" s="235"/>
      <x:c r="S1" s="235"/>
      <x:c r="T1" s="235"/>
      <x:c r="U1" s="235"/>
      <x:c r="V1" s="235"/>
      <x:c r="W1" s="235"/>
      <x:c r="X1" s="235"/>
      <x:c r="Y1" s="235"/>
      <x:c r="Z1" s="235"/>
      <x:c r="AA1" s="235"/>
      <x:c r="AB1" s="235"/>
      <x:c r="AC1" s="235"/>
      <x:c r="AD1" s="8"/>
    </x:row>
    <x:row r="2" spans="1:30" ht="24.75" customHeight="1">
      <x:c r="A2" s="237" t="s">
        <x:v>157</x:v>
      </x:c>
      <x:c r="B2" s="237"/>
      <x:c r="D2" s="11"/>
      <x:c r="E2" s="11"/>
      <x:c r="F2" s="12"/>
      <x:c r="G2" s="12"/>
      <x:c r="H2" s="12"/>
      <x:c r="I2" s="12"/>
      <x:c r="J2" s="12"/>
      <x:c r="K2" s="12"/>
      <x:c r="L2" s="12"/>
      <x:c r="N2" s="12"/>
      <x:c r="O2" s="12"/>
      <x:c r="P2" s="12"/>
      <x:c r="Q2" s="12"/>
      <x:c r="R2" s="12"/>
      <x:c r="S2" s="12"/>
      <x:c r="T2" s="14" t="s">
        <x:v>241</x:v>
      </x:c>
      <x:c r="U2" s="14"/>
      <x:c r="V2" s="12"/>
      <x:c r="W2" s="12"/>
      <x:c r="X2" s="12"/>
      <x:c r="Y2" s="12"/>
      <x:c r="Z2" s="12"/>
      <x:c r="AA2" s="12"/>
      <x:c r="AB2" s="12"/>
      <x:c r="AD2" s="14" t="s">
        <x:v>157</x:v>
      </x:c>
    </x:row>
    <x:row r="3" spans="1:30" ht="24" customHeight="1">
      <x:c r="A3" s="238" t="s">
        <x:v>207</x:v>
      </x:c>
      <x:c r="B3" s="238" t="s">
        <x:v>196</x:v>
      </x:c>
      <x:c r="C3" s="238" t="s">
        <x:v>197</x:v>
      </x:c>
      <x:c r="D3" s="254" t="s">
        <x:v>203</x:v>
      </x:c>
      <x:c r="E3" s="255"/>
      <x:c r="F3" s="243" t="s">
        <x:v>274</x:v>
      </x:c>
      <x:c r="G3" s="254" t="s">
        <x:v>216</x:v>
      </x:c>
      <x:c r="H3" s="255"/>
      <x:c r="I3" s="243" t="s">
        <x:v>272</x:v>
      </x:c>
      <x:c r="J3" s="243" t="s">
        <x:v>233</x:v>
      </x:c>
      <x:c r="K3" s="243" t="s">
        <x:v>225</x:v>
      </x:c>
      <x:c r="L3" s="243" t="s">
        <x:v>251</x:v>
      </x:c>
      <x:c r="M3" s="250" t="s">
        <x:v>253</x:v>
      </x:c>
      <x:c r="N3" s="251"/>
      <x:c r="O3" s="252" t="s">
        <x:v>292</x:v>
      </x:c>
      <x:c r="P3" s="243" t="s">
        <x:v>249</x:v>
      </x:c>
      <x:c r="Q3" s="252" t="s">
        <x:v>302</x:v>
      </x:c>
      <x:c r="R3" s="252" t="s">
        <x:v>17</x:v>
      </x:c>
      <x:c r="S3" s="243" t="s">
        <x:v>289</x:v>
      </x:c>
      <x:c r="T3" s="233" t="s">
        <x:v>212</x:v>
      </x:c>
      <x:c r="U3" s="233" t="s">
        <x:v>254</x:v>
      </x:c>
      <x:c r="V3" s="245"/>
      <x:c r="W3" s="246"/>
      <x:c r="X3" s="246"/>
      <x:c r="Y3" s="246"/>
      <x:c r="Z3" s="246"/>
      <x:c r="AA3" s="246"/>
      <x:c r="AB3" s="247"/>
      <x:c r="AC3" s="248"/>
      <x:c r="AD3" s="241"/>
    </x:row>
    <x:row r="4" spans="1:30" ht="24" customHeight="1">
      <x:c r="A4" s="239"/>
      <x:c r="B4" s="239"/>
      <x:c r="C4" s="239"/>
      <x:c r="D4" s="256"/>
      <x:c r="E4" s="257"/>
      <x:c r="F4" s="244"/>
      <x:c r="G4" s="256"/>
      <x:c r="H4" s="257"/>
      <x:c r="I4" s="244"/>
      <x:c r="J4" s="244"/>
      <x:c r="K4" s="244"/>
      <x:c r="L4" s="244"/>
      <x:c r="M4" s="15" t="s">
        <x:v>169</x:v>
      </x:c>
      <x:c r="N4" s="16" t="s">
        <x:v>166</x:v>
      </x:c>
      <x:c r="O4" s="244"/>
      <x:c r="P4" s="244"/>
      <x:c r="Q4" s="253"/>
      <x:c r="R4" s="253"/>
      <x:c r="S4" s="244"/>
      <x:c r="T4" s="234"/>
      <x:c r="U4" s="234"/>
      <x:c r="V4" s="16" t="s">
        <x:v>293</x:v>
      </x:c>
      <x:c r="W4" s="17" t="s">
        <x:v>224</x:v>
      </x:c>
      <x:c r="X4" s="16" t="s">
        <x:v>234</x:v>
      </x:c>
      <x:c r="Y4" s="16" t="s">
        <x:v>304</x:v>
      </x:c>
      <x:c r="Z4" s="16" t="s">
        <x:v>291</x:v>
      </x:c>
      <x:c r="AA4" s="16" t="s">
        <x:v>259</x:v>
      </x:c>
      <x:c r="AB4" s="17" t="s">
        <x:v>300</x:v>
      </x:c>
      <x:c r="AC4" s="249"/>
      <x:c r="AD4" s="242"/>
    </x:row>
    <x:row r="5" spans="1:30" ht="30" customHeight="1">
      <x:c r="A5" s="240"/>
      <x:c r="B5" s="240"/>
      <x:c r="C5" s="240"/>
      <x:c r="D5" s="18">
        <x:f>SUM(D6:D34)</x:f>
        <x:v>33919000</x:v>
      </x:c>
      <x:c r="E5" s="18">
        <x:f>SUM(E6:E34)</x:f>
        <x:v>407028000</x:v>
      </x:c>
      <x:c r="F5" s="18">
        <x:f>SUM(F6:F34)</x:f>
        <x:v>67838000</x:v>
      </x:c>
      <x:c r="G5" s="18"/>
      <x:c r="H5" s="18">
        <x:f>SUM(H6:H34)</x:f>
        <x:v>52173700</x:v>
      </x:c>
      <x:c r="I5" s="18">
        <x:f>SUM(I6:I34)</x:f>
        <x:v>67838000</x:v>
      </x:c>
      <x:c r="J5" s="18">
        <x:f>SUM(J6:J34)</x:f>
        <x:v>40702800</x:v>
      </x:c>
      <x:c r="K5" s="18">
        <x:f>SUM(K6:K34)</x:f>
        <x:v>6960000</x:v>
      </x:c>
      <x:c r="L5" s="18">
        <x:f>SUM(L6:L34)</x:f>
        <x:v>17400000</x:v>
      </x:c>
      <x:c r="M5" s="18">
        <x:f>SUM(M6:M34)</x:f>
        <x:v>642</x:v>
      </x:c>
      <x:c r="N5" s="18">
        <x:f>SUM(N6:N34)</x:f>
        <x:v>66355950</x:v>
      </x:c>
      <x:c r="O5" s="18">
        <x:f>SUM(O6:O34)</x:f>
        <x:v>17520000</x:v>
      </x:c>
      <x:c r="P5" s="18">
        <x:f>SUM(P6:P34)</x:f>
        <x:v>5520000</x:v>
      </x:c>
      <x:c r="Q5" s="18">
        <x:f>SUM(Q6:Q34)</x:f>
        <x:v>63000000</x:v>
      </x:c>
      <x:c r="R5" s="18">
        <x:f>SUM(R6:R34)</x:f>
        <x:v>812336450</x:v>
      </x:c>
      <x:c r="S5" s="18">
        <x:f>SUM(S6:S34)</x:f>
        <x:v>38280000</x:v>
      </x:c>
      <x:c r="T5" s="172">
        <x:f>SUM(T6:T34)</x:f>
        <x:v>850616450</x:v>
      </x:c>
      <x:c r="U5" s="172">
        <x:f>SUM(U6:U34)</x:f>
        <x:v>815816450</x:v>
      </x:c>
      <x:c r="V5" s="18">
        <x:f>SUM(V6:V34)</x:f>
        <x:v>24433530</x:v>
      </x:c>
      <x:c r="W5" s="18">
        <x:f>SUM(W6:W34)</x:f>
        <x:v>1600250</x:v>
      </x:c>
      <x:c r="X5" s="18">
        <x:f>SUM(X6:X34)</x:f>
        <x:v>36711620</x:v>
      </x:c>
      <x:c r="Y5" s="18">
        <x:f>SUM(Y6:Y34)</x:f>
        <x:v>4568430</x:v>
      </x:c>
      <x:c r="Z5" s="18">
        <x:f>SUM(Z6:Z34)</x:f>
        <x:v>7342210</x:v>
      </x:c>
      <x:c r="AA5" s="18">
        <x:f>SUM(AA6:AA34)</x:f>
        <x:v>70884580</x:v>
      </x:c>
      <x:c r="AB5" s="18">
        <x:f>SUM(AB6:AB34)</x:f>
        <x:v>145540620</x:v>
      </x:c>
      <x:c r="AC5" s="18">
        <x:f>SUM(AC6:AC34)</x:f>
        <x:v>933157070</x:v>
      </x:c>
      <x:c r="AD5" s="19">
        <x:f>SUM(AD6:AD34)</x:f>
        <x:v>996157070</x:v>
      </x:c>
    </x:row>
    <x:row r="6" spans="1:30" ht="30" customHeight="1">
      <x:c r="A6" s="20">
        <x:v>1</x:v>
      </x:c>
      <x:c r="B6" s="20" t="s">
        <x:v>301</x:v>
      </x:c>
      <x:c r="C6" s="21">
        <x:v>17</x:v>
      </x:c>
      <x:c r="D6" s="22">
        <x:v>1922000</x:v>
      </x:c>
      <x:c r="E6" s="22">
        <x:f>D6*12</x:f>
        <x:v>23064000</x:v>
      </x:c>
      <x:c r="F6" s="22">
        <x:f>D6*200%</x:f>
        <x:v>3844000</x:v>
      </x:c>
      <x:c r="G6" s="171">
        <x:v>1</x:v>
      </x:c>
      <x:c r="H6" s="22">
        <x:f>D6*G6*2</x:f>
        <x:v>3844000</x:v>
      </x:c>
      <x:c r="I6" s="22">
        <x:f>D6*200%</x:f>
        <x:v>3844000</x:v>
      </x:c>
      <x:c r="J6" s="22">
        <x:f>D6*60%*2</x:f>
        <x:v>2306400</x:v>
      </x:c>
      <x:c r="K6" s="22">
        <x:f>60000*12</x:f>
        <x:v>720000</x:v>
      </x:c>
      <x:c r="L6" s="22">
        <x:f>50000*12</x:f>
        <x:v>600000</x:v>
      </x:c>
      <x:c r="M6" s="22"/>
      <x:c r="N6" s="22"/>
      <x:c r="O6" s="22"/>
      <x:c r="P6" s="22">
        <x:f>80000*12</x:f>
        <x:v>960000</x:v>
      </x:c>
      <x:c r="Q6" s="22">
        <x:f>200000*12</x:f>
        <x:v>2400000</x:v>
      </x:c>
      <x:c r="R6" s="23">
        <x:f>E6+F6+H6+J6+K6+L6+N6+O6+P6+Q6+I6</x:f>
        <x:v>41582400</x:v>
      </x:c>
      <x:c r="S6" s="23">
        <x:f>110000*12</x:f>
        <x:v>1320000</x:v>
      </x:c>
      <x:c r="T6" s="173">
        <x:f>R6+S6</x:f>
        <x:v>42902400</x:v>
      </x:c>
      <x:c r="U6" s="173">
        <x:f>R6+120000</x:f>
        <x:v>41702400</x:v>
      </x:c>
      <x:c r="V6" s="23">
        <x:f>ROUNDDOWN(U6*2.995%,-1)</x:f>
        <x:v>1248980</x:v>
      </x:c>
      <x:c r="W6" s="23">
        <x:f>ROUNDDOWN(V6*6.55%,-1)</x:f>
        <x:v>81800</x:v>
      </x:c>
      <x:c r="X6" s="23">
        <x:f>ROUNDDOWN(U6*0.045,-1)</x:f>
        <x:v>1876600</x:v>
      </x:c>
      <x:c r="Y6" s="23">
        <x:f>ROUNDDOWN(U6*0.0056,-1)</x:f>
        <x:v>233530</x:v>
      </x:c>
      <x:c r="Z6" s="23">
        <x:f>ROUNDDOWN(U6*0.009,-1)</x:f>
        <x:v>375320</x:v>
      </x:c>
      <x:c r="AA6" s="23">
        <x:f>ROUNDDOWN(T6/12,-1)</x:f>
        <x:v>3575200</x:v>
      </x:c>
      <x:c r="AB6" s="23">
        <x:f>SUM(V6:AA6)</x:f>
        <x:v>7391430</x:v>
      </x:c>
      <x:c r="AC6" s="25">
        <x:f>R6+S6+AB6-Q6</x:f>
        <x:v>47893830</x:v>
      </x:c>
      <x:c r="AD6" s="26">
        <x:f>R6+S6+AB6</x:f>
        <x:v>50293830</x:v>
      </x:c>
    </x:row>
    <x:row r="7" spans="1:30" ht="30" customHeight="1">
      <x:c r="A7" s="20">
        <x:v>2</x:v>
      </x:c>
      <x:c r="B7" s="20" t="s">
        <x:v>229</x:v>
      </x:c>
      <x:c r="C7" s="21">
        <x:v>19</x:v>
      </x:c>
      <x:c r="D7" s="22">
        <x:v>1769000</x:v>
      </x:c>
      <x:c r="E7" s="22">
        <x:f>D7*12</x:f>
        <x:v>21228000</x:v>
      </x:c>
      <x:c r="F7" s="22">
        <x:f>D7*200%</x:f>
        <x:v>3538000</x:v>
      </x:c>
      <x:c r="G7" s="171">
        <x:v>1</x:v>
      </x:c>
      <x:c r="H7" s="22">
        <x:f>D7*G7*2</x:f>
        <x:v>3538000</x:v>
      </x:c>
      <x:c r="I7" s="22">
        <x:f>D7*200%</x:f>
        <x:v>3538000</x:v>
      </x:c>
      <x:c r="J7" s="22">
        <x:f>D7*60%*2</x:f>
        <x:v>2122800</x:v>
      </x:c>
      <x:c r="K7" s="22">
        <x:f>60000*12</x:f>
        <x:v>720000</x:v>
      </x:c>
      <x:c r="L7" s="22">
        <x:f>50000*12</x:f>
        <x:v>600000</x:v>
      </x:c>
      <x:c r="M7" s="22">
        <x:v>8</x:v>
      </x:c>
      <x:c r="N7" s="22">
        <x:f>ROUNDDOWN((E7+L7+O7)*1/209*1.5*8,-1)</x:f>
        <x:v>1253280</x:v>
      </x:c>
      <x:c r="O7" s="22"/>
      <x:c r="P7" s="22">
        <x:f>40000*12</x:f>
        <x:v>480000</x:v>
      </x:c>
      <x:c r="Q7" s="22">
        <x:f>200000*12</x:f>
        <x:v>2400000</x:v>
      </x:c>
      <x:c r="R7" s="23">
        <x:f>E7+F7+H7+J7+K7+L7+N7+O7+P7+Q7+I7</x:f>
        <x:v>39418080</x:v>
      </x:c>
      <x:c r="S7" s="23">
        <x:f>110000*12</x:f>
        <x:v>1320000</x:v>
      </x:c>
      <x:c r="T7" s="173">
        <x:f>R7+S7</x:f>
        <x:v>40738080</x:v>
      </x:c>
      <x:c r="U7" s="173">
        <x:f>R7+120000</x:f>
        <x:v>39538080</x:v>
      </x:c>
      <x:c r="V7" s="23">
        <x:f>ROUNDDOWN(U7*2.995%,-1)</x:f>
        <x:v>1184160</x:v>
      </x:c>
      <x:c r="W7" s="23">
        <x:f>ROUNDDOWN(V7*6.55%,-1)</x:f>
        <x:v>77560</x:v>
      </x:c>
      <x:c r="X7" s="23">
        <x:f>ROUNDDOWN(U7*0.045,-1)</x:f>
        <x:v>1779210</x:v>
      </x:c>
      <x:c r="Y7" s="23">
        <x:f>ROUNDDOWN(U7*0.0056,-1)</x:f>
        <x:v>221410</x:v>
      </x:c>
      <x:c r="Z7" s="23">
        <x:f>ROUNDDOWN(U7*0.009,-1)</x:f>
        <x:v>355840</x:v>
      </x:c>
      <x:c r="AA7" s="23">
        <x:f>ROUNDDOWN(T7/12,-1)</x:f>
        <x:v>3394840</x:v>
      </x:c>
      <x:c r="AB7" s="23">
        <x:f>SUM(V7:AA7)</x:f>
        <x:v>7013020</x:v>
      </x:c>
      <x:c r="AC7" s="25">
        <x:f>R7+S7+AB7-Q7</x:f>
        <x:v>45351100</x:v>
      </x:c>
      <x:c r="AD7" s="26">
        <x:f>R7+S7+AB7</x:f>
        <x:v>47751100</x:v>
      </x:c>
    </x:row>
    <x:row r="8" spans="1:30" ht="30" customHeight="1">
      <x:c r="A8" s="20">
        <x:v>3</x:v>
      </x:c>
      <x:c r="B8" s="20" t="s">
        <x:v>287</x:v>
      </x:c>
      <x:c r="C8" s="21">
        <x:v>9</x:v>
      </x:c>
      <x:c r="D8" s="22">
        <x:v>1331000</x:v>
      </x:c>
      <x:c r="E8" s="22">
        <x:f>D8*12</x:f>
        <x:v>15972000</x:v>
      </x:c>
      <x:c r="F8" s="22">
        <x:f>D8*200%</x:f>
        <x:v>2662000</x:v>
      </x:c>
      <x:c r="G8" s="171">
        <x:v>0.90000000000000002</x:v>
      </x:c>
      <x:c r="H8" s="22">
        <x:f>D8*G8*2</x:f>
        <x:v>2395800</x:v>
      </x:c>
      <x:c r="I8" s="22">
        <x:f>D8*200%</x:f>
        <x:v>2662000</x:v>
      </x:c>
      <x:c r="J8" s="22">
        <x:f>D8*60%*2</x:f>
        <x:v>1597200</x:v>
      </x:c>
      <x:c r="K8" s="22">
        <x:f>40000*12</x:f>
        <x:v>480000</x:v>
      </x:c>
      <x:c r="L8" s="22">
        <x:f>50000*12</x:f>
        <x:v>600000</x:v>
      </x:c>
      <x:c r="M8" s="22">
        <x:v>8</x:v>
      </x:c>
      <x:c r="N8" s="22">
        <x:f>ROUNDDOWN((E8+L8+O8)*1/209*1.5*8,-1)</x:f>
        <x:v>979060</x:v>
      </x:c>
      <x:c r="O8" s="22">
        <x:f>40000*12</x:f>
        <x:v>480000</x:v>
      </x:c>
      <x:c r="P8" s="22">
        <x:f>80000*12</x:f>
        <x:v>960000</x:v>
      </x:c>
      <x:c r="Q8" s="22">
        <x:f>200000*12</x:f>
        <x:v>2400000</x:v>
      </x:c>
      <x:c r="R8" s="23">
        <x:f>E8+F8+H8+J8+K8+L8+N8+O8+P8+Q8+I8</x:f>
        <x:v>31188060</x:v>
      </x:c>
      <x:c r="S8" s="23">
        <x:f>110000*12</x:f>
        <x:v>1320000</x:v>
      </x:c>
      <x:c r="T8" s="173">
        <x:f>R8+S8</x:f>
        <x:v>32508060</x:v>
      </x:c>
      <x:c r="U8" s="173">
        <x:f>R8+120000</x:f>
        <x:v>31308060</x:v>
      </x:c>
      <x:c r="V8" s="23">
        <x:f>ROUNDDOWN(U8*2.995%,-1)</x:f>
        <x:v>937670</x:v>
      </x:c>
      <x:c r="W8" s="23">
        <x:f>ROUNDDOWN(V8*6.55%,-1)</x:f>
        <x:v>61410</x:v>
      </x:c>
      <x:c r="X8" s="23">
        <x:f>ROUNDDOWN(U8*0.045,-1)</x:f>
        <x:v>1408860</x:v>
      </x:c>
      <x:c r="Y8" s="23">
        <x:f>ROUNDDOWN(U8*0.0056,-1)</x:f>
        <x:v>175320</x:v>
      </x:c>
      <x:c r="Z8" s="23">
        <x:f>ROUNDDOWN(U8*0.009,-1)</x:f>
        <x:v>281770</x:v>
      </x:c>
      <x:c r="AA8" s="23">
        <x:f>ROUNDDOWN(T8/12,-1)</x:f>
        <x:v>2709000</x:v>
      </x:c>
      <x:c r="AB8" s="23">
        <x:f>SUM(V8:AA8)</x:f>
        <x:v>5574030</x:v>
      </x:c>
      <x:c r="AC8" s="25">
        <x:f>R8+S8+AB8-Q8</x:f>
        <x:v>35682090</x:v>
      </x:c>
      <x:c r="AD8" s="26">
        <x:f>R8+S8+AB8</x:f>
        <x:v>38082090</x:v>
      </x:c>
    </x:row>
    <x:row r="9" spans="1:30" ht="30" customHeight="1">
      <x:c r="A9" s="20">
        <x:v>4</x:v>
      </x:c>
      <x:c r="B9" s="20" t="s">
        <x:v>202</x:v>
      </x:c>
      <x:c r="C9" s="21">
        <x:v>22</x:v>
      </x:c>
      <x:c r="D9" s="22">
        <x:v>1795000</x:v>
      </x:c>
      <x:c r="E9" s="22">
        <x:f>D9*12</x:f>
        <x:v>21540000</x:v>
      </x:c>
      <x:c r="F9" s="22">
        <x:f>D9*200%</x:f>
        <x:v>3590000</x:v>
      </x:c>
      <x:c r="G9" s="171">
        <x:v>1</x:v>
      </x:c>
      <x:c r="H9" s="22">
        <x:f>D9*G9*2</x:f>
        <x:v>3590000</x:v>
      </x:c>
      <x:c r="I9" s="22">
        <x:f>D9*200%</x:f>
        <x:v>3590000</x:v>
      </x:c>
      <x:c r="J9" s="22">
        <x:f>D9*60%*2</x:f>
        <x:v>2154000</x:v>
      </x:c>
      <x:c r="K9" s="22">
        <x:f>80000*12</x:f>
        <x:v>960000</x:v>
      </x:c>
      <x:c r="L9" s="22">
        <x:f>50000*12</x:f>
        <x:v>600000</x:v>
      </x:c>
      <x:c r="M9" s="22">
        <x:v>8</x:v>
      </x:c>
      <x:c r="N9" s="22">
        <x:f>ROUNDDOWN((E9+L9+O9)*1/209*1.5*8,-1)</x:f>
        <x:v>1298750</x:v>
      </x:c>
      <x:c r="O9" s="22">
        <x:f>40000*12</x:f>
        <x:v>480000</x:v>
      </x:c>
      <x:c r="P9" s="22"/>
      <x:c r="Q9" s="22">
        <x:f>200000*12</x:f>
        <x:v>2400000</x:v>
      </x:c>
      <x:c r="R9" s="23">
        <x:f>E9+F9+H9+J9+K9+L9+N9+O9+P9+Q9+I9</x:f>
        <x:v>40202750</x:v>
      </x:c>
      <x:c r="S9" s="23">
        <x:f>110000*12</x:f>
        <x:v>1320000</x:v>
      </x:c>
      <x:c r="T9" s="173">
        <x:f>R9+S9</x:f>
        <x:v>41522750</x:v>
      </x:c>
      <x:c r="U9" s="173">
        <x:f>R9+120000</x:f>
        <x:v>40322750</x:v>
      </x:c>
      <x:c r="V9" s="23">
        <x:f>ROUNDDOWN(U9*2.995%,-1)</x:f>
        <x:v>1207660</x:v>
      </x:c>
      <x:c r="W9" s="23">
        <x:f>ROUNDDOWN(V9*6.55%,-1)</x:f>
        <x:v>79100</x:v>
      </x:c>
      <x:c r="X9" s="23">
        <x:f>ROUNDDOWN(U9*0.045,-1)</x:f>
        <x:v>1814520</x:v>
      </x:c>
      <x:c r="Y9" s="23">
        <x:f>ROUNDDOWN(U9*0.0056,-1)</x:f>
        <x:v>225800</x:v>
      </x:c>
      <x:c r="Z9" s="23">
        <x:f>ROUNDDOWN(U9*0.009,-1)</x:f>
        <x:v>362900</x:v>
      </x:c>
      <x:c r="AA9" s="23">
        <x:f>ROUNDDOWN(T9/12,-1)</x:f>
        <x:v>3460220</x:v>
      </x:c>
      <x:c r="AB9" s="23">
        <x:f>SUM(V9:AA9)</x:f>
        <x:v>7150200</x:v>
      </x:c>
      <x:c r="AC9" s="25">
        <x:f>R9+S9+AB9-Q9</x:f>
        <x:v>46272950</x:v>
      </x:c>
      <x:c r="AD9" s="26">
        <x:f>R9+S9+AB9</x:f>
        <x:v>48672950</x:v>
      </x:c>
    </x:row>
    <x:row r="10" spans="1:30" ht="30" customHeight="1">
      <x:c r="A10" s="20">
        <x:v>5</x:v>
      </x:c>
      <x:c r="B10" s="27" t="s">
        <x:v>206</x:v>
      </x:c>
      <x:c r="C10" s="21">
        <x:v>5</x:v>
      </x:c>
      <x:c r="D10" s="22">
        <x:v>1189000</x:v>
      </x:c>
      <x:c r="E10" s="22">
        <x:f>D10*12</x:f>
        <x:v>14268000</x:v>
      </x:c>
      <x:c r="F10" s="22">
        <x:f>D10*200%</x:f>
        <x:v>2378000</x:v>
      </x:c>
      <x:c r="G10" s="171">
        <x:v>0.69999999999999996</x:v>
      </x:c>
      <x:c r="H10" s="22">
        <x:f>D10*G10*2</x:f>
        <x:v>1664600</x:v>
      </x:c>
      <x:c r="I10" s="22">
        <x:f>D10*200%</x:f>
        <x:v>2378000</x:v>
      </x:c>
      <x:c r="J10" s="22">
        <x:f>D10*60%*2</x:f>
        <x:v>1426800</x:v>
      </x:c>
      <x:c r="K10" s="22"/>
      <x:c r="L10" s="22">
        <x:f>50000*12</x:f>
        <x:v>600000</x:v>
      </x:c>
      <x:c r="M10" s="22">
        <x:v>8</x:v>
      </x:c>
      <x:c r="N10" s="22">
        <x:f>ROUNDDOWN((E10+L10+O10)*1/209*1.5*8,-1)</x:f>
        <x:v>881220</x:v>
      </x:c>
      <x:c r="O10" s="22">
        <x:f>40000*12</x:f>
        <x:v>480000</x:v>
      </x:c>
      <x:c r="P10" s="22">
        <x:f>20000*12</x:f>
        <x:v>240000</x:v>
      </x:c>
      <x:c r="Q10" s="22">
        <x:f>200000*12</x:f>
        <x:v>2400000</x:v>
      </x:c>
      <x:c r="R10" s="23">
        <x:f>E10+F10+H10+J10+K10+L10+N10+O10+P10+Q10+I10</x:f>
        <x:v>26716620</x:v>
      </x:c>
      <x:c r="S10" s="23">
        <x:f>110000*12</x:f>
        <x:v>1320000</x:v>
      </x:c>
      <x:c r="T10" s="173">
        <x:f>R10+S10</x:f>
        <x:v>28036620</x:v>
      </x:c>
      <x:c r="U10" s="173">
        <x:f>R10+120000</x:f>
        <x:v>26836620</x:v>
      </x:c>
      <x:c r="V10" s="23">
        <x:f>ROUNDDOWN(U10*2.995%,-1)</x:f>
        <x:v>803750</x:v>
      </x:c>
      <x:c r="W10" s="23">
        <x:f>ROUNDDOWN(V10*6.55%,-1)</x:f>
        <x:v>52640</x:v>
      </x:c>
      <x:c r="X10" s="23">
        <x:f>ROUNDDOWN(U10*0.045,-1)</x:f>
        <x:v>1207640</x:v>
      </x:c>
      <x:c r="Y10" s="23">
        <x:f>ROUNDDOWN(U10*0.0056,-1)</x:f>
        <x:v>150280</x:v>
      </x:c>
      <x:c r="Z10" s="23">
        <x:f>ROUNDDOWN(U10*0.009,-1)</x:f>
        <x:v>241520</x:v>
      </x:c>
      <x:c r="AA10" s="23">
        <x:f>ROUNDDOWN(T10/12,-1)</x:f>
        <x:v>2336380</x:v>
      </x:c>
      <x:c r="AB10" s="23">
        <x:f>SUM(V10:AA10)</x:f>
        <x:v>4792210</x:v>
      </x:c>
      <x:c r="AC10" s="25">
        <x:f>R10+S10+AB10-Q10</x:f>
        <x:v>30428830</x:v>
      </x:c>
      <x:c r="AD10" s="26">
        <x:f>R10+S10+AB10</x:f>
        <x:v>32828830</x:v>
      </x:c>
    </x:row>
    <x:row r="11" spans="1:30" ht="30" customHeight="1">
      <x:c r="A11" s="20">
        <x:v>6</x:v>
      </x:c>
      <x:c r="B11" s="27" t="s">
        <x:v>294</x:v>
      </x:c>
      <x:c r="C11" s="21">
        <x:v>5</x:v>
      </x:c>
      <x:c r="D11" s="22">
        <x:v>1189000</x:v>
      </x:c>
      <x:c r="E11" s="22">
        <x:f>D11*12</x:f>
        <x:v>14268000</x:v>
      </x:c>
      <x:c r="F11" s="22">
        <x:f>D11*200%</x:f>
        <x:v>2378000</x:v>
      </x:c>
      <x:c r="G11" s="171">
        <x:v>0.69999999999999996</x:v>
      </x:c>
      <x:c r="H11" s="22">
        <x:f>D11*G11*2</x:f>
        <x:v>1664600</x:v>
      </x:c>
      <x:c r="I11" s="22">
        <x:f>D11*200%</x:f>
        <x:v>2378000</x:v>
      </x:c>
      <x:c r="J11" s="22">
        <x:f>D11*60%*2</x:f>
        <x:v>1426800</x:v>
      </x:c>
      <x:c r="K11" s="22"/>
      <x:c r="L11" s="22">
        <x:f>50000*12</x:f>
        <x:v>600000</x:v>
      </x:c>
      <x:c r="M11" s="22">
        <x:v>8</x:v>
      </x:c>
      <x:c r="N11" s="22">
        <x:f>ROUNDDOWN((E11+L11+O11)*1/209*1.5*8,-1)</x:f>
        <x:v>881220</x:v>
      </x:c>
      <x:c r="O11" s="22">
        <x:f>40000*12</x:f>
        <x:v>480000</x:v>
      </x:c>
      <x:c r="P11" s="22"/>
      <x:c r="Q11" s="22">
        <x:f>200000*12</x:f>
        <x:v>2400000</x:v>
      </x:c>
      <x:c r="R11" s="23">
        <x:f>E11+F11+H11+J11+K11+L11+N11+O11+P11+Q11+I11</x:f>
        <x:v>26476620</x:v>
      </x:c>
      <x:c r="S11" s="23">
        <x:f>110000*12</x:f>
        <x:v>1320000</x:v>
      </x:c>
      <x:c r="T11" s="173">
        <x:f>R11+S11</x:f>
        <x:v>27796620</x:v>
      </x:c>
      <x:c r="U11" s="173">
        <x:f>R11+120000</x:f>
        <x:v>26596620</x:v>
      </x:c>
      <x:c r="V11" s="23">
        <x:f>ROUNDDOWN(U11*2.995%,-1)</x:f>
        <x:v>796560</x:v>
      </x:c>
      <x:c r="W11" s="23">
        <x:f>ROUNDDOWN(V11*6.55%,-1)</x:f>
        <x:v>52170</x:v>
      </x:c>
      <x:c r="X11" s="23">
        <x:f>ROUNDDOWN(U11*0.045,-1)</x:f>
        <x:v>1196840</x:v>
      </x:c>
      <x:c r="Y11" s="23">
        <x:f>ROUNDDOWN(U11*0.0056,-1)</x:f>
        <x:v>148940</x:v>
      </x:c>
      <x:c r="Z11" s="23">
        <x:f>ROUNDDOWN(U11*0.009,-1)</x:f>
        <x:v>239360</x:v>
      </x:c>
      <x:c r="AA11" s="23">
        <x:f>ROUNDDOWN(T11/12,-1)</x:f>
        <x:v>2316380</x:v>
      </x:c>
      <x:c r="AB11" s="23">
        <x:f>SUM(V11:AA11)</x:f>
        <x:v>4750250</x:v>
      </x:c>
      <x:c r="AC11" s="25">
        <x:f>R11+S11+AB11-Q11</x:f>
        <x:v>30146870</x:v>
      </x:c>
      <x:c r="AD11" s="26">
        <x:f>R11+S11+AB11</x:f>
        <x:v>32546870</x:v>
      </x:c>
    </x:row>
    <x:row r="12" spans="1:30" ht="30" customHeight="1">
      <x:c r="A12" s="20">
        <x:v>7</x:v>
      </x:c>
      <x:c r="B12" s="27" t="s">
        <x:v>307</x:v>
      </x:c>
      <x:c r="C12" s="21">
        <x:v>5</x:v>
      </x:c>
      <x:c r="D12" s="22">
        <x:v>1189000</x:v>
      </x:c>
      <x:c r="E12" s="22">
        <x:f>D12*12</x:f>
        <x:v>14268000</x:v>
      </x:c>
      <x:c r="F12" s="22">
        <x:f>D12*200%</x:f>
        <x:v>2378000</x:v>
      </x:c>
      <x:c r="G12" s="171">
        <x:v>0.69999999999999996</x:v>
      </x:c>
      <x:c r="H12" s="22">
        <x:f>D12*G12*2</x:f>
        <x:v>1664600</x:v>
      </x:c>
      <x:c r="I12" s="22">
        <x:f>D12*200%</x:f>
        <x:v>2378000</x:v>
      </x:c>
      <x:c r="J12" s="22">
        <x:f>D12*60%*2</x:f>
        <x:v>1426800</x:v>
      </x:c>
      <x:c r="K12" s="22"/>
      <x:c r="L12" s="22">
        <x:f>50000*12</x:f>
        <x:v>600000</x:v>
      </x:c>
      <x:c r="M12" s="22">
        <x:v>8</x:v>
      </x:c>
      <x:c r="N12" s="22">
        <x:f>ROUNDDOWN((E12+L12+O12)*1/209*1.5*8,-1)</x:f>
        <x:v>881220</x:v>
      </x:c>
      <x:c r="O12" s="22">
        <x:f>40000*12</x:f>
        <x:v>480000</x:v>
      </x:c>
      <x:c r="P12" s="22"/>
      <x:c r="Q12" s="22">
        <x:f>200000*12</x:f>
        <x:v>2400000</x:v>
      </x:c>
      <x:c r="R12" s="23">
        <x:f>E12+F12+H12+J12+K12+L12+N12+O12+P12+Q12+I12</x:f>
        <x:v>26476620</x:v>
      </x:c>
      <x:c r="S12" s="23">
        <x:f>110000*12</x:f>
        <x:v>1320000</x:v>
      </x:c>
      <x:c r="T12" s="173">
        <x:f>R12+S12</x:f>
        <x:v>27796620</x:v>
      </x:c>
      <x:c r="U12" s="173">
        <x:f>R12+120000</x:f>
        <x:v>26596620</x:v>
      </x:c>
      <x:c r="V12" s="23">
        <x:f>ROUNDDOWN(U12*2.995%,-1)</x:f>
        <x:v>796560</x:v>
      </x:c>
      <x:c r="W12" s="23">
        <x:f>ROUNDDOWN(V12*6.55%,-1)</x:f>
        <x:v>52170</x:v>
      </x:c>
      <x:c r="X12" s="23">
        <x:f>ROUNDDOWN(U12*0.045,-1)</x:f>
        <x:v>1196840</x:v>
      </x:c>
      <x:c r="Y12" s="23">
        <x:f>ROUNDDOWN(U12*0.0056,-1)</x:f>
        <x:v>148940</x:v>
      </x:c>
      <x:c r="Z12" s="23">
        <x:f>ROUNDDOWN(U12*0.009,-1)</x:f>
        <x:v>239360</x:v>
      </x:c>
      <x:c r="AA12" s="23">
        <x:f>ROUNDDOWN(T12/12,-1)</x:f>
        <x:v>2316380</x:v>
      </x:c>
      <x:c r="AB12" s="23">
        <x:f>SUM(V12:AA12)</x:f>
        <x:v>4750250</x:v>
      </x:c>
      <x:c r="AC12" s="25">
        <x:f>R12+S12+AB12-Q12</x:f>
        <x:v>30146870</x:v>
      </x:c>
      <x:c r="AD12" s="26">
        <x:f>R12+S12+AB12</x:f>
        <x:v>32546870</x:v>
      </x:c>
    </x:row>
    <x:row r="13" spans="1:30" ht="30" customHeight="1">
      <x:c r="A13" s="20">
        <x:v>8</x:v>
      </x:c>
      <x:c r="B13" s="27" t="s">
        <x:v>198</x:v>
      </x:c>
      <x:c r="C13" s="21">
        <x:v>13</x:v>
      </x:c>
      <x:c r="D13" s="22">
        <x:v>1315000</x:v>
      </x:c>
      <x:c r="E13" s="22">
        <x:f>D13*12</x:f>
        <x:v>15780000</x:v>
      </x:c>
      <x:c r="F13" s="22">
        <x:f>D13*200%</x:f>
        <x:v>2630000</x:v>
      </x:c>
      <x:c r="G13" s="171">
        <x:v>1</x:v>
      </x:c>
      <x:c r="H13" s="22">
        <x:f>D13*G13*2</x:f>
        <x:v>2630000</x:v>
      </x:c>
      <x:c r="I13" s="22">
        <x:f>D13*200%</x:f>
        <x:v>2630000</x:v>
      </x:c>
      <x:c r="J13" s="22">
        <x:f>D13*60%*2</x:f>
        <x:v>1578000</x:v>
      </x:c>
      <x:c r="K13" s="22">
        <x:f>50000*12</x:f>
        <x:v>600000</x:v>
      </x:c>
      <x:c r="L13" s="22">
        <x:f>50000*12</x:f>
        <x:v>600000</x:v>
      </x:c>
      <x:c r="M13" s="28">
        <x:v>8</x:v>
      </x:c>
      <x:c r="N13" s="22">
        <x:f>ROUNDDOWN((E13+L13+O13)*1/209*1.5*8,-1)</x:f>
        <x:v>981810</x:v>
      </x:c>
      <x:c r="O13" s="22">
        <x:f>60000*12</x:f>
        <x:v>720000</x:v>
      </x:c>
      <x:c r="P13" s="22">
        <x:f>60000*12</x:f>
        <x:v>720000</x:v>
      </x:c>
      <x:c r="Q13" s="22">
        <x:f>200000*12</x:f>
        <x:v>2400000</x:v>
      </x:c>
      <x:c r="R13" s="23">
        <x:f>E13+F13+H13+J13+K13+L13+N13+O13+P13+Q13+I13</x:f>
        <x:v>31269810</x:v>
      </x:c>
      <x:c r="S13" s="23">
        <x:f>110000*12</x:f>
        <x:v>1320000</x:v>
      </x:c>
      <x:c r="T13" s="173">
        <x:f>R13+S13</x:f>
        <x:v>32589810</x:v>
      </x:c>
      <x:c r="U13" s="173">
        <x:f>R13+120000</x:f>
        <x:v>31389810</x:v>
      </x:c>
      <x:c r="V13" s="23">
        <x:f>ROUNDDOWN(U13*2.995%,-1)</x:f>
        <x:v>940120</x:v>
      </x:c>
      <x:c r="W13" s="23">
        <x:f>ROUNDDOWN(V13*6.55%,-1)</x:f>
        <x:v>61570</x:v>
      </x:c>
      <x:c r="X13" s="23">
        <x:f>ROUNDDOWN(U13*0.045,-1)</x:f>
        <x:v>1412540</x:v>
      </x:c>
      <x:c r="Y13" s="23">
        <x:f>ROUNDDOWN(U13*0.0056,-1)</x:f>
        <x:v>175780</x:v>
      </x:c>
      <x:c r="Z13" s="23">
        <x:f>ROUNDDOWN(U13*0.009,-1)</x:f>
        <x:v>282500</x:v>
      </x:c>
      <x:c r="AA13" s="23">
        <x:f>ROUNDDOWN(T13/12,-1)</x:f>
        <x:v>2715810</x:v>
      </x:c>
      <x:c r="AB13" s="23">
        <x:f>SUM(V13:AA13)</x:f>
        <x:v>5588320</x:v>
      </x:c>
      <x:c r="AC13" s="25">
        <x:f>R13+S13+AB13-Q13</x:f>
        <x:v>35778130</x:v>
      </x:c>
      <x:c r="AD13" s="26">
        <x:f>R13+S13+AB13</x:f>
        <x:v>38178130</x:v>
      </x:c>
    </x:row>
    <x:row r="14" spans="1:30" ht="30" customHeight="1">
      <x:c r="A14" s="20">
        <x:v>9</x:v>
      </x:c>
      <x:c r="B14" s="27" t="s">
        <x:v>269</x:v>
      </x:c>
      <x:c r="C14" s="21">
        <x:v>3</x:v>
      </x:c>
      <x:c r="D14" s="22">
        <x:v>1022000</x:v>
      </x:c>
      <x:c r="E14" s="22">
        <x:f>D14*12</x:f>
        <x:v>12264000</x:v>
      </x:c>
      <x:c r="F14" s="22">
        <x:f>D14*200%</x:f>
        <x:v>2044000</x:v>
      </x:c>
      <x:c r="G14" s="171">
        <x:v>0.59999999999999998</x:v>
      </x:c>
      <x:c r="H14" s="22">
        <x:f>D14*G14*2</x:f>
        <x:v>1226400</x:v>
      </x:c>
      <x:c r="I14" s="22">
        <x:f>D14*200%</x:f>
        <x:v>2044000</x:v>
      </x:c>
      <x:c r="J14" s="22">
        <x:f>D14*60%*2</x:f>
        <x:v>1226400</x:v>
      </x:c>
      <x:c r="K14" s="22"/>
      <x:c r="L14" s="22">
        <x:f>50000*12</x:f>
        <x:v>600000</x:v>
      </x:c>
      <x:c r="M14" s="22">
        <x:v>8</x:v>
      </x:c>
      <x:c r="N14" s="22">
        <x:f>ROUNDDOWN((E14+L14+O14)*1/209*1.5*M14,-1)</x:f>
        <x:v>779940</x:v>
      </x:c>
      <x:c r="O14" s="22">
        <x:f>60000*12</x:f>
        <x:v>720000</x:v>
      </x:c>
      <x:c r="P14" s="22"/>
      <x:c r="Q14" s="22">
        <x:f>150000*12</x:f>
        <x:v>1800000</x:v>
      </x:c>
      <x:c r="R14" s="23">
        <x:f>E14+F14+H14+J14+K14+L14+N14+O14+P14+Q14+I14</x:f>
        <x:v>22704740</x:v>
      </x:c>
      <x:c r="S14" s="23">
        <x:f>110000*12</x:f>
        <x:v>1320000</x:v>
      </x:c>
      <x:c r="T14" s="173">
        <x:f>R14+S14</x:f>
        <x:v>24024740</x:v>
      </x:c>
      <x:c r="U14" s="173">
        <x:f>R14+120000</x:f>
        <x:v>22824740</x:v>
      </x:c>
      <x:c r="V14" s="23">
        <x:f>ROUNDDOWN(U14*2.995%,-1)</x:f>
        <x:v>683600</x:v>
      </x:c>
      <x:c r="W14" s="23">
        <x:f>ROUNDDOWN(V14*6.55%,-1)</x:f>
        <x:v>44770</x:v>
      </x:c>
      <x:c r="X14" s="23">
        <x:f>ROUNDDOWN(U14*0.045,-1)</x:f>
        <x:v>1027110</x:v>
      </x:c>
      <x:c r="Y14" s="23">
        <x:f>ROUNDDOWN(U14*0.0056,-1)</x:f>
        <x:v>127810</x:v>
      </x:c>
      <x:c r="Z14" s="23">
        <x:f>ROUNDDOWN(U14*0.009,-1)</x:f>
        <x:v>205420</x:v>
      </x:c>
      <x:c r="AA14" s="23">
        <x:f>ROUNDDOWN(T14/12,-1)</x:f>
        <x:v>2002060</x:v>
      </x:c>
      <x:c r="AB14" s="23">
        <x:f>SUM(V14:AA14)</x:f>
        <x:v>4090770</x:v>
      </x:c>
      <x:c r="AC14" s="25">
        <x:f>R14+S14+AB14-Q14</x:f>
        <x:v>26315510</x:v>
      </x:c>
      <x:c r="AD14" s="26">
        <x:f>R14+S14+AB14</x:f>
        <x:v>28115510</x:v>
      </x:c>
    </x:row>
    <x:row r="15" spans="1:30" ht="30" customHeight="1">
      <x:c r="A15" s="20">
        <x:v>10</x:v>
      </x:c>
      <x:c r="B15" s="27" t="s">
        <x:v>275</x:v>
      </x:c>
      <x:c r="C15" s="21">
        <x:v>11</x:v>
      </x:c>
      <x:c r="D15" s="22">
        <x:v>1257000</x:v>
      </x:c>
      <x:c r="E15" s="22">
        <x:f>D15*12</x:f>
        <x:v>15084000</x:v>
      </x:c>
      <x:c r="F15" s="22">
        <x:f>D15*200%</x:f>
        <x:v>2514000</x:v>
      </x:c>
      <x:c r="G15" s="171">
        <x:v>1</x:v>
      </x:c>
      <x:c r="H15" s="22">
        <x:f>D15*G15*2</x:f>
        <x:v>2514000</x:v>
      </x:c>
      <x:c r="I15" s="22">
        <x:f>D15*200%</x:f>
        <x:v>2514000</x:v>
      </x:c>
      <x:c r="J15" s="22">
        <x:f>D15*60%*2</x:f>
        <x:v>1508400</x:v>
      </x:c>
      <x:c r="K15" s="22">
        <x:f>50000*12</x:f>
        <x:v>600000</x:v>
      </x:c>
      <x:c r="L15" s="22">
        <x:f>50000*12</x:f>
        <x:v>600000</x:v>
      </x:c>
      <x:c r="M15" s="22">
        <x:v>30</x:v>
      </x:c>
      <x:c r="N15" s="22">
        <x:f>ROUNDDOWN((E15+L15+O15)*1/209*1.5*M15,-1)</x:f>
        <x:v>3531960</x:v>
      </x:c>
      <x:c r="O15" s="22">
        <x:f>60000*12</x:f>
        <x:v>720000</x:v>
      </x:c>
      <x:c r="P15" s="22"/>
      <x:c r="Q15" s="22">
        <x:f>200000*12</x:f>
        <x:v>2400000</x:v>
      </x:c>
      <x:c r="R15" s="23">
        <x:f>E15+F15+H15+J15+K15+L15+N15+O15+P15+Q15+I15</x:f>
        <x:v>31986360</x:v>
      </x:c>
      <x:c r="S15" s="23">
        <x:f>110000*12</x:f>
        <x:v>1320000</x:v>
      </x:c>
      <x:c r="T15" s="173">
        <x:f>R15+S15</x:f>
        <x:v>33306360</x:v>
      </x:c>
      <x:c r="U15" s="173">
        <x:f>R15+120000</x:f>
        <x:v>32106360</x:v>
      </x:c>
      <x:c r="V15" s="23">
        <x:f>ROUNDDOWN(U15*2.995%,-1)</x:f>
        <x:v>961580</x:v>
      </x:c>
      <x:c r="W15" s="23">
        <x:f>ROUNDDOWN(V15*6.55%,-1)</x:f>
        <x:v>62980</x:v>
      </x:c>
      <x:c r="X15" s="23">
        <x:f>ROUNDDOWN(U15*0.045,-1)</x:f>
        <x:v>1444780</x:v>
      </x:c>
      <x:c r="Y15" s="23">
        <x:f>ROUNDDOWN(U15*0.0056,-1)</x:f>
        <x:v>179790</x:v>
      </x:c>
      <x:c r="Z15" s="23">
        <x:f>ROUNDDOWN(U15*0.009,-1)</x:f>
        <x:v>288950</x:v>
      </x:c>
      <x:c r="AA15" s="23">
        <x:f>ROUNDDOWN(T15/12,-1)</x:f>
        <x:v>2775530</x:v>
      </x:c>
      <x:c r="AB15" s="23">
        <x:f>SUM(V15:AA15)</x:f>
        <x:v>5713610</x:v>
      </x:c>
      <x:c r="AC15" s="25">
        <x:f>R15+S15+AB15-Q15</x:f>
        <x:v>36619970</x:v>
      </x:c>
      <x:c r="AD15" s="26">
        <x:f>R15+S15+AB15</x:f>
        <x:v>39019970</x:v>
      </x:c>
    </x:row>
    <x:row r="16" spans="1:30" ht="30" customHeight="1">
      <x:c r="A16" s="20">
        <x:v>11</x:v>
      </x:c>
      <x:c r="B16" s="27" t="s">
        <x:v>220</x:v>
      </x:c>
      <x:c r="C16" s="21">
        <x:v>6</x:v>
      </x:c>
      <x:c r="D16" s="22">
        <x:v>1109000</x:v>
      </x:c>
      <x:c r="E16" s="22">
        <x:f>D16*12</x:f>
        <x:v>13308000</x:v>
      </x:c>
      <x:c r="F16" s="22">
        <x:f>D16*200%</x:f>
        <x:v>2218000</x:v>
      </x:c>
      <x:c r="G16" s="171">
        <x:v>0.75</x:v>
      </x:c>
      <x:c r="H16" s="22">
        <x:f>D16*G16*2</x:f>
        <x:v>1663500</x:v>
      </x:c>
      <x:c r="I16" s="22">
        <x:f>D16*200%</x:f>
        <x:v>2218000</x:v>
      </x:c>
      <x:c r="J16" s="22">
        <x:f>D16*60%*2</x:f>
        <x:v>1330800</x:v>
      </x:c>
      <x:c r="K16" s="22">
        <x:f>40000*12</x:f>
        <x:v>480000</x:v>
      </x:c>
      <x:c r="L16" s="22">
        <x:f>50000*12</x:f>
        <x:v>600000</x:v>
      </x:c>
      <x:c r="M16" s="22">
        <x:v>30</x:v>
      </x:c>
      <x:c r="N16" s="22">
        <x:f>ROUNDDOWN((E16+L16+O16)*1/209*1.5*M16,-1)</x:f>
        <x:v>3149560</x:v>
      </x:c>
      <x:c r="O16" s="22">
        <x:f>60000*12</x:f>
        <x:v>720000</x:v>
      </x:c>
      <x:c r="P16" s="22"/>
      <x:c r="Q16" s="22">
        <x:f>200000*12</x:f>
        <x:v>2400000</x:v>
      </x:c>
      <x:c r="R16" s="23">
        <x:f>E16+F16+H16+J16+K16+L16+N16+O16+P16+Q16+I16</x:f>
        <x:v>28087860</x:v>
      </x:c>
      <x:c r="S16" s="23">
        <x:f>110000*12</x:f>
        <x:v>1320000</x:v>
      </x:c>
      <x:c r="T16" s="173">
        <x:f>R16+S16</x:f>
        <x:v>29407860</x:v>
      </x:c>
      <x:c r="U16" s="173">
        <x:f>R16+120000</x:f>
        <x:v>28207860</x:v>
      </x:c>
      <x:c r="V16" s="23">
        <x:f>ROUNDDOWN(U16*2.995%,-1)</x:f>
        <x:v>844820</x:v>
      </x:c>
      <x:c r="W16" s="23">
        <x:f>ROUNDDOWN(V16*6.55%,-1)</x:f>
        <x:v>55330</x:v>
      </x:c>
      <x:c r="X16" s="23">
        <x:f>ROUNDDOWN(U16*0.045,-1)</x:f>
        <x:v>1269350</x:v>
      </x:c>
      <x:c r="Y16" s="23">
        <x:f>ROUNDDOWN(U16*0.0056,-1)</x:f>
        <x:v>157960</x:v>
      </x:c>
      <x:c r="Z16" s="23">
        <x:f>ROUNDDOWN(U16*0.009,-1)</x:f>
        <x:v>253870</x:v>
      </x:c>
      <x:c r="AA16" s="23">
        <x:f>ROUNDDOWN(T16/12,-1)</x:f>
        <x:v>2450650</x:v>
      </x:c>
      <x:c r="AB16" s="23">
        <x:f>SUM(V16:AA16)</x:f>
        <x:v>5031980</x:v>
      </x:c>
      <x:c r="AC16" s="25">
        <x:f>R16+S16+AB16-Q16</x:f>
        <x:v>32039840</x:v>
      </x:c>
      <x:c r="AD16" s="26">
        <x:f>R16+S16+AB16</x:f>
        <x:v>34439840</x:v>
      </x:c>
    </x:row>
    <x:row r="17" spans="1:30" ht="30" customHeight="1">
      <x:c r="A17" s="20">
        <x:v>12</x:v>
      </x:c>
      <x:c r="B17" s="27" t="s">
        <x:v>265</x:v>
      </x:c>
      <x:c r="C17" s="21">
        <x:v>6</x:v>
      </x:c>
      <x:c r="D17" s="22">
        <x:v>1109000</x:v>
      </x:c>
      <x:c r="E17" s="22">
        <x:f>D17*12</x:f>
        <x:v>13308000</x:v>
      </x:c>
      <x:c r="F17" s="22">
        <x:f>D17*200%</x:f>
        <x:v>2218000</x:v>
      </x:c>
      <x:c r="G17" s="171">
        <x:v>0.75</x:v>
      </x:c>
      <x:c r="H17" s="22">
        <x:f>D17*G17*2</x:f>
        <x:v>1663500</x:v>
      </x:c>
      <x:c r="I17" s="22">
        <x:f>D17*200%</x:f>
        <x:v>2218000</x:v>
      </x:c>
      <x:c r="J17" s="22">
        <x:f>D17*60%*2</x:f>
        <x:v>1330800</x:v>
      </x:c>
      <x:c r="K17" s="22">
        <x:f>40000*12</x:f>
        <x:v>480000</x:v>
      </x:c>
      <x:c r="L17" s="22">
        <x:f>50000*12</x:f>
        <x:v>600000</x:v>
      </x:c>
      <x:c r="M17" s="22">
        <x:v>30</x:v>
      </x:c>
      <x:c r="N17" s="22">
        <x:f>ROUNDDOWN((E17+L17+O17)*1/209*1.5*M17,-1)</x:f>
        <x:v>3149560</x:v>
      </x:c>
      <x:c r="O17" s="22">
        <x:f>60000*12</x:f>
        <x:v>720000</x:v>
      </x:c>
      <x:c r="P17" s="22"/>
      <x:c r="Q17" s="22">
        <x:f>200000*12</x:f>
        <x:v>2400000</x:v>
      </x:c>
      <x:c r="R17" s="23">
        <x:f>E17+F17+H17+J17+K17+L17+N17+O17+P17+Q17+I17</x:f>
        <x:v>28087860</x:v>
      </x:c>
      <x:c r="S17" s="23">
        <x:f>110000*12</x:f>
        <x:v>1320000</x:v>
      </x:c>
      <x:c r="T17" s="173">
        <x:f>R17+S17</x:f>
        <x:v>29407860</x:v>
      </x:c>
      <x:c r="U17" s="173">
        <x:f>R17+120000</x:f>
        <x:v>28207860</x:v>
      </x:c>
      <x:c r="V17" s="23">
        <x:f>ROUNDDOWN(U17*2.995%,-1)</x:f>
        <x:v>844820</x:v>
      </x:c>
      <x:c r="W17" s="23">
        <x:f>ROUNDDOWN(V17*6.55%,-1)</x:f>
        <x:v>55330</x:v>
      </x:c>
      <x:c r="X17" s="23">
        <x:f>ROUNDDOWN(U17*0.045,-1)</x:f>
        <x:v>1269350</x:v>
      </x:c>
      <x:c r="Y17" s="23">
        <x:f>ROUNDDOWN(U17*0.0056,-1)</x:f>
        <x:v>157960</x:v>
      </x:c>
      <x:c r="Z17" s="23">
        <x:f>ROUNDDOWN(U17*0.009,-1)</x:f>
        <x:v>253870</x:v>
      </x:c>
      <x:c r="AA17" s="23">
        <x:f>ROUNDDOWN(T17/12,-1)</x:f>
        <x:v>2450650</x:v>
      </x:c>
      <x:c r="AB17" s="23">
        <x:f>SUM(V17:AA17)</x:f>
        <x:v>5031980</x:v>
      </x:c>
      <x:c r="AC17" s="25">
        <x:f>R17+S17+AB17-Q17</x:f>
        <x:v>32039840</x:v>
      </x:c>
      <x:c r="AD17" s="26">
        <x:f>R17+S17+AB17</x:f>
        <x:v>34439840</x:v>
      </x:c>
    </x:row>
    <x:row r="18" spans="1:30" ht="30" customHeight="1">
      <x:c r="A18" s="20">
        <x:v>13</x:v>
      </x:c>
      <x:c r="B18" s="27" t="s">
        <x:v>284</x:v>
      </x:c>
      <x:c r="C18" s="21">
        <x:v>9</x:v>
      </x:c>
      <x:c r="D18" s="22">
        <x:v>1198000</x:v>
      </x:c>
      <x:c r="E18" s="22">
        <x:f>D18*12</x:f>
        <x:v>14376000</x:v>
      </x:c>
      <x:c r="F18" s="22">
        <x:f>D18*200%</x:f>
        <x:v>2396000</x:v>
      </x:c>
      <x:c r="G18" s="171">
        <x:v>0.90000000000000002</x:v>
      </x:c>
      <x:c r="H18" s="22">
        <x:f>D18*G18*2</x:f>
        <x:v>2156400</x:v>
      </x:c>
      <x:c r="I18" s="22">
        <x:f>D18*200%</x:f>
        <x:v>2396000</x:v>
      </x:c>
      <x:c r="J18" s="22">
        <x:f>D18*60%*2</x:f>
        <x:v>1437600</x:v>
      </x:c>
      <x:c r="K18" s="22">
        <x:f>40000*12</x:f>
        <x:v>480000</x:v>
      </x:c>
      <x:c r="L18" s="22">
        <x:f>50000*12</x:f>
        <x:v>600000</x:v>
      </x:c>
      <x:c r="M18" s="22">
        <x:v>30</x:v>
      </x:c>
      <x:c r="N18" s="22">
        <x:f>ROUNDDOWN((E18+L18+O18)*1/209*1.5*M18,-1)</x:f>
        <x:v>3379520</x:v>
      </x:c>
      <x:c r="O18" s="22">
        <x:f>60000*12</x:f>
        <x:v>720000</x:v>
      </x:c>
      <x:c r="P18" s="22">
        <x:f>40000*12</x:f>
        <x:v>480000</x:v>
      </x:c>
      <x:c r="Q18" s="22">
        <x:f>200000*12</x:f>
        <x:v>2400000</x:v>
      </x:c>
      <x:c r="R18" s="23">
        <x:f>E18+F18+H18+J18+K18+L18+N18+O18+P18+Q18+I18</x:f>
        <x:v>30821520</x:v>
      </x:c>
      <x:c r="S18" s="23">
        <x:f>110000*12</x:f>
        <x:v>1320000</x:v>
      </x:c>
      <x:c r="T18" s="173">
        <x:f>R18+S18</x:f>
        <x:v>32141520</x:v>
      </x:c>
      <x:c r="U18" s="173">
        <x:f>R18+120000</x:f>
        <x:v>30941520</x:v>
      </x:c>
      <x:c r="V18" s="23">
        <x:f>ROUNDDOWN(U18*2.995%,-1)</x:f>
        <x:v>926690</x:v>
      </x:c>
      <x:c r="W18" s="23">
        <x:f>ROUNDDOWN(V18*6.55%,-1)</x:f>
        <x:v>60690</x:v>
      </x:c>
      <x:c r="X18" s="23">
        <x:f>ROUNDDOWN(U18*0.045,-1)</x:f>
        <x:v>1392360</x:v>
      </x:c>
      <x:c r="Y18" s="23">
        <x:f>ROUNDDOWN(U18*0.0056,-1)</x:f>
        <x:v>173270</x:v>
      </x:c>
      <x:c r="Z18" s="23">
        <x:f>ROUNDDOWN(U18*0.009,-1)</x:f>
        <x:v>278470</x:v>
      </x:c>
      <x:c r="AA18" s="23">
        <x:f>ROUNDDOWN(T18/12,-1)</x:f>
        <x:v>2678460</x:v>
      </x:c>
      <x:c r="AB18" s="23">
        <x:f>SUM(V18:AA18)</x:f>
        <x:v>5509940</x:v>
      </x:c>
      <x:c r="AC18" s="25">
        <x:f>R18+S18+AB18-Q18</x:f>
        <x:v>35251460</x:v>
      </x:c>
      <x:c r="AD18" s="26">
        <x:f>R18+S18+AB18</x:f>
        <x:v>37651460</x:v>
      </x:c>
    </x:row>
    <x:row r="19" spans="1:30" ht="30" customHeight="1">
      <x:c r="A19" s="20">
        <x:v>14</x:v>
      </x:c>
      <x:c r="B19" s="27" t="s">
        <x:v>228</x:v>
      </x:c>
      <x:c r="C19" s="21">
        <x:v>5</x:v>
      </x:c>
      <x:c r="D19" s="22">
        <x:v>1082000</x:v>
      </x:c>
      <x:c r="E19" s="22">
        <x:f>D19*12</x:f>
        <x:v>12984000</x:v>
      </x:c>
      <x:c r="F19" s="22">
        <x:f>D19*200%</x:f>
        <x:v>2164000</x:v>
      </x:c>
      <x:c r="G19" s="171">
        <x:v>0.69999999999999996</x:v>
      </x:c>
      <x:c r="H19" s="22">
        <x:f>D19*G19*2</x:f>
        <x:v>1514800</x:v>
      </x:c>
      <x:c r="I19" s="22">
        <x:f>D19*200%</x:f>
        <x:v>2164000</x:v>
      </x:c>
      <x:c r="J19" s="22">
        <x:f>D19*60%*2</x:f>
        <x:v>1298400</x:v>
      </x:c>
      <x:c r="K19" s="22"/>
      <x:c r="L19" s="22">
        <x:f>50000*12</x:f>
        <x:v>600000</x:v>
      </x:c>
      <x:c r="M19" s="22">
        <x:v>30</x:v>
      </x:c>
      <x:c r="N19" s="22">
        <x:f>ROUNDDOWN((E19+L19+O19)*1/209*1.5*M19,-1)</x:f>
        <x:v>3079800</x:v>
      </x:c>
      <x:c r="O19" s="22">
        <x:f>60000*12</x:f>
        <x:v>720000</x:v>
      </x:c>
      <x:c r="P19" s="22"/>
      <x:c r="Q19" s="22">
        <x:f>200000*12</x:f>
        <x:v>2400000</x:v>
      </x:c>
      <x:c r="R19" s="23">
        <x:f>E19+F19+H19+J19+K19+L19+N19+O19+P19+Q19+I19</x:f>
        <x:v>26925000</x:v>
      </x:c>
      <x:c r="S19" s="23">
        <x:f>110000*12</x:f>
        <x:v>1320000</x:v>
      </x:c>
      <x:c r="T19" s="173">
        <x:f>R19+S19</x:f>
        <x:v>28245000</x:v>
      </x:c>
      <x:c r="U19" s="173">
        <x:f>R19+120000</x:f>
        <x:v>27045000</x:v>
      </x:c>
      <x:c r="V19" s="23">
        <x:f>ROUNDDOWN(U19*2.995%,-1)</x:f>
        <x:v>809990</x:v>
      </x:c>
      <x:c r="W19" s="23">
        <x:f>ROUNDDOWN(V19*6.55%,-1)</x:f>
        <x:v>53050</x:v>
      </x:c>
      <x:c r="X19" s="23">
        <x:f>ROUNDDOWN(U19*0.045,-1)</x:f>
        <x:v>1217020</x:v>
      </x:c>
      <x:c r="Y19" s="23">
        <x:f>ROUNDDOWN(U19*0.0056,-1)</x:f>
        <x:v>151450</x:v>
      </x:c>
      <x:c r="Z19" s="23">
        <x:f>ROUNDDOWN(U19*0.009,-1)</x:f>
        <x:v>243400</x:v>
      </x:c>
      <x:c r="AA19" s="23">
        <x:f>ROUNDDOWN(T19/12,-1)</x:f>
        <x:v>2353750</x:v>
      </x:c>
      <x:c r="AB19" s="23">
        <x:f>SUM(V19:AA19)</x:f>
        <x:v>4828660</x:v>
      </x:c>
      <x:c r="AC19" s="25">
        <x:f>R19+S19+AB19-Q19</x:f>
        <x:v>30673660</x:v>
      </x:c>
      <x:c r="AD19" s="26">
        <x:f>R19+S19+AB19</x:f>
        <x:v>33073660</x:v>
      </x:c>
    </x:row>
    <x:row r="20" spans="1:30" ht="30" customHeight="1">
      <x:c r="A20" s="20">
        <x:v>15</x:v>
      </x:c>
      <x:c r="B20" s="27" t="s">
        <x:v>260</x:v>
      </x:c>
      <x:c r="C20" s="21">
        <x:v>4</x:v>
      </x:c>
      <x:c r="D20" s="22">
        <x:v>1052000</x:v>
      </x:c>
      <x:c r="E20" s="22">
        <x:f>D20*12</x:f>
        <x:v>12624000</x:v>
      </x:c>
      <x:c r="F20" s="22">
        <x:f>D20*200%</x:f>
        <x:v>2104000</x:v>
      </x:c>
      <x:c r="G20" s="171">
        <x:v>0.65000000000000002</x:v>
      </x:c>
      <x:c r="H20" s="22">
        <x:f>D20*G20*2</x:f>
        <x:v>1367600</x:v>
      </x:c>
      <x:c r="I20" s="22">
        <x:f>D20*200%</x:f>
        <x:v>2104000</x:v>
      </x:c>
      <x:c r="J20" s="22">
        <x:f>D20*60%*2</x:f>
        <x:v>1262400</x:v>
      </x:c>
      <x:c r="K20" s="22"/>
      <x:c r="L20" s="22">
        <x:f>50000*12</x:f>
        <x:v>600000</x:v>
      </x:c>
      <x:c r="M20" s="22">
        <x:v>30</x:v>
      </x:c>
      <x:c r="N20" s="22">
        <x:f>ROUNDDOWN((E20+L20+O20)*1/209*1.5*M20,-1)</x:f>
        <x:v>3002290</x:v>
      </x:c>
      <x:c r="O20" s="22">
        <x:f>60000*12</x:f>
        <x:v>720000</x:v>
      </x:c>
      <x:c r="P20" s="22"/>
      <x:c r="Q20" s="22">
        <x:f>150000*12</x:f>
        <x:v>1800000</x:v>
      </x:c>
      <x:c r="R20" s="23">
        <x:f>E20+F20+H20+J20+K20+L20+N20+O20+P20+Q20+I20</x:f>
        <x:v>25584290</x:v>
      </x:c>
      <x:c r="S20" s="23">
        <x:f>110000*12</x:f>
        <x:v>1320000</x:v>
      </x:c>
      <x:c r="T20" s="173">
        <x:f>R20+S20</x:f>
        <x:v>26904290</x:v>
      </x:c>
      <x:c r="U20" s="173">
        <x:f>R20+120000</x:f>
        <x:v>25704290</x:v>
      </x:c>
      <x:c r="V20" s="23">
        <x:f>ROUNDDOWN(U20*2.995%,-1)</x:f>
        <x:v>769840</x:v>
      </x:c>
      <x:c r="W20" s="23">
        <x:f>ROUNDDOWN(V20*6.55%,-1)</x:f>
        <x:v>50420</x:v>
      </x:c>
      <x:c r="X20" s="23">
        <x:f>ROUNDDOWN(U20*0.045,-1)</x:f>
        <x:v>1156690</x:v>
      </x:c>
      <x:c r="Y20" s="23">
        <x:f>ROUNDDOWN(U20*0.0056,-1)</x:f>
        <x:v>143940</x:v>
      </x:c>
      <x:c r="Z20" s="23">
        <x:f>ROUNDDOWN(U20*0.009,-1)</x:f>
        <x:v>231330</x:v>
      </x:c>
      <x:c r="AA20" s="23">
        <x:f>ROUNDDOWN(T20/12,-1)</x:f>
        <x:v>2242020</x:v>
      </x:c>
      <x:c r="AB20" s="23">
        <x:f>SUM(V20:AA20)</x:f>
        <x:v>4594240</x:v>
      </x:c>
      <x:c r="AC20" s="25">
        <x:f>R20+S20+AB20-Q20</x:f>
        <x:v>29698530</x:v>
      </x:c>
      <x:c r="AD20" s="26">
        <x:f>R20+S20+AB20</x:f>
        <x:v>31498530</x:v>
      </x:c>
    </x:row>
    <x:row r="21" spans="1:30" ht="30" customHeight="1">
      <x:c r="A21" s="20">
        <x:v>16</x:v>
      </x:c>
      <x:c r="B21" s="27" t="s">
        <x:v>281</x:v>
      </x:c>
      <x:c r="C21" s="21">
        <x:v>7</x:v>
      </x:c>
      <x:c r="D21" s="22">
        <x:v>1139000</x:v>
      </x:c>
      <x:c r="E21" s="22">
        <x:f>D21*12</x:f>
        <x:v>13668000</x:v>
      </x:c>
      <x:c r="F21" s="22">
        <x:f>D21*200%</x:f>
        <x:v>2278000</x:v>
      </x:c>
      <x:c r="G21" s="171">
        <x:v>0.80000000000000004</x:v>
      </x:c>
      <x:c r="H21" s="22">
        <x:f>D21*G21*2</x:f>
        <x:v>1822400</x:v>
      </x:c>
      <x:c r="I21" s="22">
        <x:f>D21*200%</x:f>
        <x:v>2278000</x:v>
      </x:c>
      <x:c r="J21" s="22">
        <x:f>D21*60%*2</x:f>
        <x:v>1366800</x:v>
      </x:c>
      <x:c r="K21" s="22">
        <x:f>40000*12</x:f>
        <x:v>480000</x:v>
      </x:c>
      <x:c r="L21" s="22">
        <x:f>50000*12</x:f>
        <x:v>600000</x:v>
      </x:c>
      <x:c r="M21" s="22">
        <x:v>30</x:v>
      </x:c>
      <x:c r="N21" s="22">
        <x:f>ROUNDDOWN((E21+L21+O21)*1/209*1.5*M21,-1)</x:f>
        <x:v>3227080</x:v>
      </x:c>
      <x:c r="O21" s="22">
        <x:f>60000*12</x:f>
        <x:v>720000</x:v>
      </x:c>
      <x:c r="P21" s="22"/>
      <x:c r="Q21" s="22">
        <x:f>200000*12</x:f>
        <x:v>2400000</x:v>
      </x:c>
      <x:c r="R21" s="23">
        <x:f>E21+F21+H21+J21+K21+L21+N21+O21+P21+Q21+I21</x:f>
        <x:v>28840280</x:v>
      </x:c>
      <x:c r="S21" s="23">
        <x:f>110000*12</x:f>
        <x:v>1320000</x:v>
      </x:c>
      <x:c r="T21" s="173">
        <x:f>R21+S21</x:f>
        <x:v>30160280</x:v>
      </x:c>
      <x:c r="U21" s="173">
        <x:f>R21+120000</x:f>
        <x:v>28960280</x:v>
      </x:c>
      <x:c r="V21" s="23">
        <x:f>ROUNDDOWN(U21*2.995%,-1)</x:f>
        <x:v>867360</x:v>
      </x:c>
      <x:c r="W21" s="23">
        <x:f>ROUNDDOWN(V21*6.55%,-1)</x:f>
        <x:v>56810</x:v>
      </x:c>
      <x:c r="X21" s="23">
        <x:f>ROUNDDOWN(U21*0.045,-1)</x:f>
        <x:v>1303210</x:v>
      </x:c>
      <x:c r="Y21" s="23">
        <x:f>ROUNDDOWN(U21*0.0056,-1)</x:f>
        <x:v>162170</x:v>
      </x:c>
      <x:c r="Z21" s="23">
        <x:f>ROUNDDOWN(U21*0.009,-1)</x:f>
        <x:v>260640</x:v>
      </x:c>
      <x:c r="AA21" s="23">
        <x:f>ROUNDDOWN(T21/12,-1)</x:f>
        <x:v>2513350</x:v>
      </x:c>
      <x:c r="AB21" s="23">
        <x:f>SUM(V21:AA21)</x:f>
        <x:v>5163540</x:v>
      </x:c>
      <x:c r="AC21" s="25">
        <x:f>R21+S21+AB21-Q21</x:f>
        <x:v>32923820</x:v>
      </x:c>
      <x:c r="AD21" s="26">
        <x:f>R21+S21+AB21</x:f>
        <x:v>35323820</x:v>
      </x:c>
    </x:row>
    <x:row r="22" spans="1:30" ht="30" customHeight="1">
      <x:c r="A22" s="20">
        <x:v>17</x:v>
      </x:c>
      <x:c r="B22" s="27" t="s">
        <x:v>271</x:v>
      </x:c>
      <x:c r="C22" s="21">
        <x:v>10</x:v>
      </x:c>
      <x:c r="D22" s="22">
        <x:v>1228000</x:v>
      </x:c>
      <x:c r="E22" s="22">
        <x:f>D22*12</x:f>
        <x:v>14736000</x:v>
      </x:c>
      <x:c r="F22" s="22">
        <x:f>D22*200%</x:f>
        <x:v>2456000</x:v>
      </x:c>
      <x:c r="G22" s="171">
        <x:v>0.94999999999999996</x:v>
      </x:c>
      <x:c r="H22" s="22">
        <x:f>D22*G22*2</x:f>
        <x:v>2333200</x:v>
      </x:c>
      <x:c r="I22" s="22">
        <x:f>D22*200%</x:f>
        <x:v>2456000</x:v>
      </x:c>
      <x:c r="J22" s="22">
        <x:f>D22*60%*2</x:f>
        <x:v>1473600</x:v>
      </x:c>
      <x:c r="K22" s="22">
        <x:f>40000*12</x:f>
        <x:v>480000</x:v>
      </x:c>
      <x:c r="L22" s="22">
        <x:f>50000*12</x:f>
        <x:v>600000</x:v>
      </x:c>
      <x:c r="M22" s="22">
        <x:v>30</x:v>
      </x:c>
      <x:c r="N22" s="22">
        <x:f>ROUNDDOWN((E22+L22+O22)*1/209*1.5*M22,-1)</x:f>
        <x:v>3457030</x:v>
      </x:c>
      <x:c r="O22" s="22">
        <x:f>60000*12</x:f>
        <x:v>720000</x:v>
      </x:c>
      <x:c r="P22" s="22">
        <x:f>20000*12</x:f>
        <x:v>240000</x:v>
      </x:c>
      <x:c r="Q22" s="22">
        <x:f>200000*12</x:f>
        <x:v>2400000</x:v>
      </x:c>
      <x:c r="R22" s="23">
        <x:f>E22+F22+H22+J22+K22+L22+N22+O22+P22+Q22+I22</x:f>
        <x:v>31351830</x:v>
      </x:c>
      <x:c r="S22" s="23">
        <x:f>110000*12</x:f>
        <x:v>1320000</x:v>
      </x:c>
      <x:c r="T22" s="173">
        <x:f>R22+S22</x:f>
        <x:v>32671830</x:v>
      </x:c>
      <x:c r="U22" s="173">
        <x:f>R22+120000</x:f>
        <x:v>31471830</x:v>
      </x:c>
      <x:c r="V22" s="23">
        <x:f>ROUNDDOWN(U22*2.995%,-1)</x:f>
        <x:v>942580</x:v>
      </x:c>
      <x:c r="W22" s="23">
        <x:f>ROUNDDOWN(V22*6.55%,-1)</x:f>
        <x:v>61730</x:v>
      </x:c>
      <x:c r="X22" s="23">
        <x:f>ROUNDDOWN(U22*0.045,-1)</x:f>
        <x:v>1416230</x:v>
      </x:c>
      <x:c r="Y22" s="23">
        <x:f>ROUNDDOWN(U22*0.0056,-1)</x:f>
        <x:v>176240</x:v>
      </x:c>
      <x:c r="Z22" s="23">
        <x:f>ROUNDDOWN(U22*0.009,-1)</x:f>
        <x:v>283240</x:v>
      </x:c>
      <x:c r="AA22" s="23">
        <x:f>ROUNDDOWN(T22/12,-1)</x:f>
        <x:v>2722650</x:v>
      </x:c>
      <x:c r="AB22" s="23">
        <x:f>SUM(V22:AA22)</x:f>
        <x:v>5602670</x:v>
      </x:c>
      <x:c r="AC22" s="25">
        <x:f>R22+S22+AB22-Q22</x:f>
        <x:v>35874500</x:v>
      </x:c>
      <x:c r="AD22" s="26">
        <x:f>R22+S22+AB22</x:f>
        <x:v>38274500</x:v>
      </x:c>
    </x:row>
    <x:row r="23" spans="1:30" ht="30" customHeight="1">
      <x:c r="A23" s="20">
        <x:v>18</x:v>
      </x:c>
      <x:c r="B23" s="27" t="s">
        <x:v>268</x:v>
      </x:c>
      <x:c r="C23" s="21">
        <x:v>7</x:v>
      </x:c>
      <x:c r="D23" s="22">
        <x:v>1139000</x:v>
      </x:c>
      <x:c r="E23" s="22">
        <x:f>D23*12</x:f>
        <x:v>13668000</x:v>
      </x:c>
      <x:c r="F23" s="22">
        <x:f>D23*200%</x:f>
        <x:v>2278000</x:v>
      </x:c>
      <x:c r="G23" s="171">
        <x:v>0.80000000000000004</x:v>
      </x:c>
      <x:c r="H23" s="22">
        <x:f>D23*G23*2</x:f>
        <x:v>1822400</x:v>
      </x:c>
      <x:c r="I23" s="22">
        <x:f>D23*200%</x:f>
        <x:v>2278000</x:v>
      </x:c>
      <x:c r="J23" s="22">
        <x:f>D23*60%*2</x:f>
        <x:v>1366800</x:v>
      </x:c>
      <x:c r="K23" s="22">
        <x:f>40000*12</x:f>
        <x:v>480000</x:v>
      </x:c>
      <x:c r="L23" s="22">
        <x:f>50000*12</x:f>
        <x:v>600000</x:v>
      </x:c>
      <x:c r="M23" s="22">
        <x:v>30</x:v>
      </x:c>
      <x:c r="N23" s="22">
        <x:f>ROUNDDOWN((E23+L23+O23)*1/209*1.5*M23,-1)</x:f>
        <x:v>3227080</x:v>
      </x:c>
      <x:c r="O23" s="22">
        <x:f>60000*12</x:f>
        <x:v>720000</x:v>
      </x:c>
      <x:c r="P23" s="22">
        <x:f>20000*12</x:f>
        <x:v>240000</x:v>
      </x:c>
      <x:c r="Q23" s="22">
        <x:f>200000*12</x:f>
        <x:v>2400000</x:v>
      </x:c>
      <x:c r="R23" s="23">
        <x:f>E23+F23+H23+J23+K23+L23+N23+O23+P23+Q23+I23</x:f>
        <x:v>29080280</x:v>
      </x:c>
      <x:c r="S23" s="23">
        <x:f>110000*12</x:f>
        <x:v>1320000</x:v>
      </x:c>
      <x:c r="T23" s="173">
        <x:f>R23+S23</x:f>
        <x:v>30400280</x:v>
      </x:c>
      <x:c r="U23" s="173">
        <x:f>R23+120000</x:f>
        <x:v>29200280</x:v>
      </x:c>
      <x:c r="V23" s="23">
        <x:f>ROUNDDOWN(U23*2.995%,-1)</x:f>
        <x:v>874540</x:v>
      </x:c>
      <x:c r="W23" s="23">
        <x:f>ROUNDDOWN(V23*6.55%,-1)</x:f>
        <x:v>57280</x:v>
      </x:c>
      <x:c r="X23" s="23">
        <x:f>ROUNDDOWN(U23*0.045,-1)</x:f>
        <x:v>1314010</x:v>
      </x:c>
      <x:c r="Y23" s="23">
        <x:f>ROUNDDOWN(U23*0.0056,-1)</x:f>
        <x:v>163520</x:v>
      </x:c>
      <x:c r="Z23" s="23">
        <x:f>ROUNDDOWN(U23*0.009,-1)</x:f>
        <x:v>262800</x:v>
      </x:c>
      <x:c r="AA23" s="23">
        <x:f>ROUNDDOWN(T23/12,-1)</x:f>
        <x:v>2533350</x:v>
      </x:c>
      <x:c r="AB23" s="23">
        <x:f>SUM(V23:AA23)</x:f>
        <x:v>5205500</x:v>
      </x:c>
      <x:c r="AC23" s="25">
        <x:f>R23+S23+AB23-Q23</x:f>
        <x:v>33205780</x:v>
      </x:c>
      <x:c r="AD23" s="26">
        <x:f>R23+S23+AB23</x:f>
        <x:v>35605780</x:v>
      </x:c>
    </x:row>
    <x:row r="24" spans="1:30" ht="30" customHeight="1">
      <x:c r="A24" s="20">
        <x:v>19</x:v>
      </x:c>
      <x:c r="B24" s="27" t="s">
        <x:v>285</x:v>
      </x:c>
      <x:c r="C24" s="21">
        <x:v>3</x:v>
      </x:c>
      <x:c r="D24" s="22">
        <x:v>1022000</x:v>
      </x:c>
      <x:c r="E24" s="22">
        <x:f>D24*12</x:f>
        <x:v>12264000</x:v>
      </x:c>
      <x:c r="F24" s="22">
        <x:f>D24*200%</x:f>
        <x:v>2044000</x:v>
      </x:c>
      <x:c r="G24" s="171">
        <x:v>0.59999999999999998</x:v>
      </x:c>
      <x:c r="H24" s="22">
        <x:f>D24*G24*2</x:f>
        <x:v>1226400</x:v>
      </x:c>
      <x:c r="I24" s="22">
        <x:f>D24*200%</x:f>
        <x:v>2044000</x:v>
      </x:c>
      <x:c r="J24" s="22">
        <x:f>D24*60%*2</x:f>
        <x:v>1226400</x:v>
      </x:c>
      <x:c r="K24" s="22"/>
      <x:c r="L24" s="22">
        <x:f>50000*12</x:f>
        <x:v>600000</x:v>
      </x:c>
      <x:c r="M24" s="22">
        <x:v>30</x:v>
      </x:c>
      <x:c r="N24" s="22">
        <x:f>ROUNDDOWN((E24+L24+O24)*1/209*1.5*M24,-1)</x:f>
        <x:v>2924780</x:v>
      </x:c>
      <x:c r="O24" s="22">
        <x:f>60000*12</x:f>
        <x:v>720000</x:v>
      </x:c>
      <x:c r="P24" s="22"/>
      <x:c r="Q24" s="22">
        <x:f>150000*12</x:f>
        <x:v>1800000</x:v>
      </x:c>
      <x:c r="R24" s="23">
        <x:f>E24+F24+H24+J24+K24+L24+N24+O24+P24+Q24+I24</x:f>
        <x:v>24849580</x:v>
      </x:c>
      <x:c r="S24" s="23">
        <x:f>110000*12</x:f>
        <x:v>1320000</x:v>
      </x:c>
      <x:c r="T24" s="173">
        <x:f>R24+S24</x:f>
        <x:v>26169580</x:v>
      </x:c>
      <x:c r="U24" s="173">
        <x:f>R24+120000</x:f>
        <x:v>24969580</x:v>
      </x:c>
      <x:c r="V24" s="23">
        <x:f>ROUNDDOWN(U24*2.995%,-1)</x:f>
        <x:v>747830</x:v>
      </x:c>
      <x:c r="W24" s="23">
        <x:f>ROUNDDOWN(V24*6.55%,-1)</x:f>
        <x:v>48980</x:v>
      </x:c>
      <x:c r="X24" s="23">
        <x:f>ROUNDDOWN(U24*0.045,-1)</x:f>
        <x:v>1123630</x:v>
      </x:c>
      <x:c r="Y24" s="23">
        <x:f>ROUNDDOWN(U24*0.0056,-1)</x:f>
        <x:v>139820</x:v>
      </x:c>
      <x:c r="Z24" s="23">
        <x:f>ROUNDDOWN(U24*0.009,-1)</x:f>
        <x:v>224720</x:v>
      </x:c>
      <x:c r="AA24" s="23">
        <x:f>ROUNDDOWN(T24/12,-1)</x:f>
        <x:v>2180790</x:v>
      </x:c>
      <x:c r="AB24" s="23">
        <x:f>SUM(V24:AA24)</x:f>
        <x:v>4465770</x:v>
      </x:c>
      <x:c r="AC24" s="25">
        <x:f>R24+S24+AB24-Q24</x:f>
        <x:v>28835350</x:v>
      </x:c>
      <x:c r="AD24" s="26">
        <x:f>R24+S24+AB24</x:f>
        <x:v>30635350</x:v>
      </x:c>
    </x:row>
    <x:row r="25" spans="1:30" ht="30" customHeight="1">
      <x:c r="A25" s="20">
        <x:v>20</x:v>
      </x:c>
      <x:c r="B25" s="27" t="s">
        <x:v>247</x:v>
      </x:c>
      <x:c r="C25" s="21">
        <x:v>3</x:v>
      </x:c>
      <x:c r="D25" s="22">
        <x:v>1022000</x:v>
      </x:c>
      <x:c r="E25" s="22">
        <x:f>D25*12</x:f>
        <x:v>12264000</x:v>
      </x:c>
      <x:c r="F25" s="22">
        <x:f>D25*200%</x:f>
        <x:v>2044000</x:v>
      </x:c>
      <x:c r="G25" s="171">
        <x:v>0.59999999999999998</x:v>
      </x:c>
      <x:c r="H25" s="22">
        <x:f>D25*G25*2</x:f>
        <x:v>1226400</x:v>
      </x:c>
      <x:c r="I25" s="22">
        <x:f>D25*200%</x:f>
        <x:v>2044000</x:v>
      </x:c>
      <x:c r="J25" s="22">
        <x:f>D25*60%*2</x:f>
        <x:v>1226400</x:v>
      </x:c>
      <x:c r="K25" s="22"/>
      <x:c r="L25" s="22">
        <x:f>50000*12</x:f>
        <x:v>600000</x:v>
      </x:c>
      <x:c r="M25" s="22">
        <x:v>30</x:v>
      </x:c>
      <x:c r="N25" s="22">
        <x:f>ROUNDDOWN((E25+L25+O25)*1/209*1.5*M25,-1)</x:f>
        <x:v>2924780</x:v>
      </x:c>
      <x:c r="O25" s="22">
        <x:f>60000*12</x:f>
        <x:v>720000</x:v>
      </x:c>
      <x:c r="P25" s="22"/>
      <x:c r="Q25" s="22">
        <x:f>150000*12</x:f>
        <x:v>1800000</x:v>
      </x:c>
      <x:c r="R25" s="23">
        <x:f>E25+F25+H25+J25+K25+L25+N25+O25+P25+Q25+I25</x:f>
        <x:v>24849580</x:v>
      </x:c>
      <x:c r="S25" s="23">
        <x:f>110000*12</x:f>
        <x:v>1320000</x:v>
      </x:c>
      <x:c r="T25" s="173">
        <x:f>R25+S25</x:f>
        <x:v>26169580</x:v>
      </x:c>
      <x:c r="U25" s="173">
        <x:f>R25+120000</x:f>
        <x:v>24969580</x:v>
      </x:c>
      <x:c r="V25" s="23">
        <x:f>ROUNDDOWN(U25*2.995%,-1)</x:f>
        <x:v>747830</x:v>
      </x:c>
      <x:c r="W25" s="23">
        <x:f>ROUNDDOWN(V25*6.55%,-1)</x:f>
        <x:v>48980</x:v>
      </x:c>
      <x:c r="X25" s="23">
        <x:f>ROUNDDOWN(U25*0.045,-1)</x:f>
        <x:v>1123630</x:v>
      </x:c>
      <x:c r="Y25" s="23">
        <x:f>ROUNDDOWN(U25*0.0056,-1)</x:f>
        <x:v>139820</x:v>
      </x:c>
      <x:c r="Z25" s="23">
        <x:f>ROUNDDOWN(U25*0.009,-1)</x:f>
        <x:v>224720</x:v>
      </x:c>
      <x:c r="AA25" s="23">
        <x:f>ROUNDDOWN(T25/12,-1)</x:f>
        <x:v>2180790</x:v>
      </x:c>
      <x:c r="AB25" s="23">
        <x:f>SUM(V25:AA25)</x:f>
        <x:v>4465770</x:v>
      </x:c>
      <x:c r="AC25" s="25">
        <x:f>R25+S25+AB25-Q25</x:f>
        <x:v>28835350</x:v>
      </x:c>
      <x:c r="AD25" s="26">
        <x:f>R25+S25+AB25</x:f>
        <x:v>30635350</x:v>
      </x:c>
    </x:row>
    <x:row r="26" spans="1:30" ht="30" customHeight="1">
      <x:c r="A26" s="20">
        <x:v>21</x:v>
      </x:c>
      <x:c r="B26" s="27" t="s">
        <x:v>278</x:v>
      </x:c>
      <x:c r="C26" s="21">
        <x:v>3</x:v>
      </x:c>
      <x:c r="D26" s="22">
        <x:v>1022000</x:v>
      </x:c>
      <x:c r="E26" s="22">
        <x:f>D26*12</x:f>
        <x:v>12264000</x:v>
      </x:c>
      <x:c r="F26" s="22">
        <x:f>D26*200%</x:f>
        <x:v>2044000</x:v>
      </x:c>
      <x:c r="G26" s="171">
        <x:v>0.59999999999999998</x:v>
      </x:c>
      <x:c r="H26" s="22">
        <x:f>D26*G26*2</x:f>
        <x:v>1226400</x:v>
      </x:c>
      <x:c r="I26" s="22">
        <x:f>D26*200%</x:f>
        <x:v>2044000</x:v>
      </x:c>
      <x:c r="J26" s="22">
        <x:f>D26*60%*2</x:f>
        <x:v>1226400</x:v>
      </x:c>
      <x:c r="K26" s="22"/>
      <x:c r="L26" s="22">
        <x:f>50000*12</x:f>
        <x:v>600000</x:v>
      </x:c>
      <x:c r="M26" s="22">
        <x:v>30</x:v>
      </x:c>
      <x:c r="N26" s="22">
        <x:f>ROUNDDOWN((E26+L26+O26)*1/209*1.5*M26,-1)</x:f>
        <x:v>2924780</x:v>
      </x:c>
      <x:c r="O26" s="22">
        <x:f>60000*12</x:f>
        <x:v>720000</x:v>
      </x:c>
      <x:c r="P26" s="22"/>
      <x:c r="Q26" s="22">
        <x:f>150000*12</x:f>
        <x:v>1800000</x:v>
      </x:c>
      <x:c r="R26" s="23">
        <x:f>E26+F26+H26+J26+K26+L26+N26+O26+P26+Q26+I26</x:f>
        <x:v>24849580</x:v>
      </x:c>
      <x:c r="S26" s="23">
        <x:f>110000*12</x:f>
        <x:v>1320000</x:v>
      </x:c>
      <x:c r="T26" s="173">
        <x:f>R26+S26</x:f>
        <x:v>26169580</x:v>
      </x:c>
      <x:c r="U26" s="173">
        <x:f>R26+120000</x:f>
        <x:v>24969580</x:v>
      </x:c>
      <x:c r="V26" s="23">
        <x:f>ROUNDDOWN(U26*2.995%,-1)</x:f>
        <x:v>747830</x:v>
      </x:c>
      <x:c r="W26" s="23">
        <x:f>ROUNDDOWN(V26*6.55%,-1)</x:f>
        <x:v>48980</x:v>
      </x:c>
      <x:c r="X26" s="23">
        <x:f>ROUNDDOWN(U26*0.045,-1)</x:f>
        <x:v>1123630</x:v>
      </x:c>
      <x:c r="Y26" s="23">
        <x:f>ROUNDDOWN(U26*0.0056,-1)</x:f>
        <x:v>139820</x:v>
      </x:c>
      <x:c r="Z26" s="23">
        <x:f>ROUNDDOWN(U26*0.009,-1)</x:f>
        <x:v>224720</x:v>
      </x:c>
      <x:c r="AA26" s="23">
        <x:f>ROUNDDOWN(T26/12,-1)</x:f>
        <x:v>2180790</x:v>
      </x:c>
      <x:c r="AB26" s="23">
        <x:f>SUM(V26:AA26)</x:f>
        <x:v>4465770</x:v>
      </x:c>
      <x:c r="AC26" s="25">
        <x:f>R26+S26+AB26-Q26</x:f>
        <x:v>28835350</x:v>
      </x:c>
      <x:c r="AD26" s="26">
        <x:f>R26+S26+AB26</x:f>
        <x:v>30635350</x:v>
      </x:c>
    </x:row>
    <x:row r="27" spans="1:30" ht="30" customHeight="1">
      <x:c r="A27" s="20">
        <x:v>22</x:v>
      </x:c>
      <x:c r="B27" s="27" t="s">
        <x:v>248</x:v>
      </x:c>
      <x:c r="C27" s="21">
        <x:v>2</x:v>
      </x:c>
      <x:c r="D27" s="22">
        <x:v>993000</x:v>
      </x:c>
      <x:c r="E27" s="22">
        <x:f>D27*12</x:f>
        <x:v>11916000</x:v>
      </x:c>
      <x:c r="F27" s="22">
        <x:f>D27*200%</x:f>
        <x:v>1986000</x:v>
      </x:c>
      <x:c r="G27" s="171">
        <x:v>0.55000000000000004</x:v>
      </x:c>
      <x:c r="H27" s="22">
        <x:f>D27*G27*2</x:f>
        <x:v>1092300</x:v>
      </x:c>
      <x:c r="I27" s="22">
        <x:f>D27*200%</x:f>
        <x:v>1986000</x:v>
      </x:c>
      <x:c r="J27" s="22">
        <x:f>D27*60%*2</x:f>
        <x:v>1191600</x:v>
      </x:c>
      <x:c r="K27" s="22"/>
      <x:c r="L27" s="22">
        <x:f>50000*12</x:f>
        <x:v>600000</x:v>
      </x:c>
      <x:c r="M27" s="22">
        <x:v>30</x:v>
      </x:c>
      <x:c r="N27" s="22">
        <x:f>ROUNDDOWN((E27+L27+O27)*1/209*1.5*M27,-1)</x:f>
        <x:v>2849850</x:v>
      </x:c>
      <x:c r="O27" s="22">
        <x:f>60000*12</x:f>
        <x:v>720000</x:v>
      </x:c>
      <x:c r="P27" s="22"/>
      <x:c r="Q27" s="22">
        <x:f>150000*12</x:f>
        <x:v>1800000</x:v>
      </x:c>
      <x:c r="R27" s="23">
        <x:f>E27+F27+H27+J27+K27+L27+N27+O27+P27+Q27+I27</x:f>
        <x:v>24141750</x:v>
      </x:c>
      <x:c r="S27" s="23">
        <x:f>110000*12</x:f>
        <x:v>1320000</x:v>
      </x:c>
      <x:c r="T27" s="173">
        <x:f>R27+S27</x:f>
        <x:v>25461750</x:v>
      </x:c>
      <x:c r="U27" s="173">
        <x:f>R27+120000</x:f>
        <x:v>24261750</x:v>
      </x:c>
      <x:c r="V27" s="23">
        <x:f>ROUNDDOWN(U27*2.995%,-1)</x:f>
        <x:v>726630</x:v>
      </x:c>
      <x:c r="W27" s="23">
        <x:f>ROUNDDOWN(V27*6.55%,-1)</x:f>
        <x:v>47590</x:v>
      </x:c>
      <x:c r="X27" s="23">
        <x:f>ROUNDDOWN(U27*0.045,-1)</x:f>
        <x:v>1091770</x:v>
      </x:c>
      <x:c r="Y27" s="23">
        <x:f>ROUNDDOWN(U27*0.0056,-1)</x:f>
        <x:v>135860</x:v>
      </x:c>
      <x:c r="Z27" s="23">
        <x:f>ROUNDDOWN(U27*0.009,-1)</x:f>
        <x:v>218350</x:v>
      </x:c>
      <x:c r="AA27" s="23">
        <x:f>ROUNDDOWN(T27/12,-1)</x:f>
        <x:v>2121810</x:v>
      </x:c>
      <x:c r="AB27" s="23">
        <x:f>SUM(V27:AA27)</x:f>
        <x:v>4342010</x:v>
      </x:c>
      <x:c r="AC27" s="25">
        <x:f>R27+S27+AB27-Q27</x:f>
        <x:v>28003760</x:v>
      </x:c>
      <x:c r="AD27" s="26">
        <x:f>R27+S27+AB27</x:f>
        <x:v>29803760</x:v>
      </x:c>
    </x:row>
    <x:row r="28" spans="1:30" ht="30" customHeight="1">
      <x:c r="A28" s="20">
        <x:v>23</x:v>
      </x:c>
      <x:c r="B28" s="27" t="s">
        <x:v>227</x:v>
      </x:c>
      <x:c r="C28" s="21">
        <x:v>4</x:v>
      </x:c>
      <x:c r="D28" s="22">
        <x:v>1052000</x:v>
      </x:c>
      <x:c r="E28" s="22">
        <x:f>D28*12</x:f>
        <x:v>12624000</x:v>
      </x:c>
      <x:c r="F28" s="22">
        <x:f>D28*200%</x:f>
        <x:v>2104000</x:v>
      </x:c>
      <x:c r="G28" s="171">
        <x:v>0.65000000000000002</x:v>
      </x:c>
      <x:c r="H28" s="22">
        <x:f>D28*G28*2</x:f>
        <x:v>1367600</x:v>
      </x:c>
      <x:c r="I28" s="22">
        <x:f>D28*200%</x:f>
        <x:v>2104000</x:v>
      </x:c>
      <x:c r="J28" s="22">
        <x:f>D28*60%*2</x:f>
        <x:v>1262400</x:v>
      </x:c>
      <x:c r="K28" s="22"/>
      <x:c r="L28" s="22">
        <x:f>50000*12</x:f>
        <x:v>600000</x:v>
      </x:c>
      <x:c r="M28" s="22">
        <x:v>30</x:v>
      </x:c>
      <x:c r="N28" s="22">
        <x:f>ROUNDDOWN((E28+L28+O28)*1/209*1.5*M28,-1)</x:f>
        <x:v>3002290</x:v>
      </x:c>
      <x:c r="O28" s="22">
        <x:f>60000*12</x:f>
        <x:v>720000</x:v>
      </x:c>
      <x:c r="P28" s="22"/>
      <x:c r="Q28" s="22">
        <x:f>150000*12</x:f>
        <x:v>1800000</x:v>
      </x:c>
      <x:c r="R28" s="23">
        <x:f>E28+F28+H28+J28+K28+L28+N28+O28+P28+Q28+I28</x:f>
        <x:v>25584290</x:v>
      </x:c>
      <x:c r="S28" s="23">
        <x:f>110000*12</x:f>
        <x:v>1320000</x:v>
      </x:c>
      <x:c r="T28" s="173">
        <x:f>R28+S28</x:f>
        <x:v>26904290</x:v>
      </x:c>
      <x:c r="U28" s="173">
        <x:f>R28+120000</x:f>
        <x:v>25704290</x:v>
      </x:c>
      <x:c r="V28" s="23">
        <x:f>ROUNDDOWN(U28*2.995%,-1)</x:f>
        <x:v>769840</x:v>
      </x:c>
      <x:c r="W28" s="23">
        <x:f>ROUNDDOWN(V28*6.55%,-1)</x:f>
        <x:v>50420</x:v>
      </x:c>
      <x:c r="X28" s="23">
        <x:f>ROUNDDOWN(U28*0.045,-1)</x:f>
        <x:v>1156690</x:v>
      </x:c>
      <x:c r="Y28" s="23">
        <x:f>ROUNDDOWN(U28*0.0056,-1)</x:f>
        <x:v>143940</x:v>
      </x:c>
      <x:c r="Z28" s="23">
        <x:f>ROUNDDOWN(U28*0.009,-1)</x:f>
        <x:v>231330</x:v>
      </x:c>
      <x:c r="AA28" s="23">
        <x:f>ROUNDDOWN(T28/12,-1)</x:f>
        <x:v>2242020</x:v>
      </x:c>
      <x:c r="AB28" s="23">
        <x:f>SUM(V28:AA28)</x:f>
        <x:v>4594240</x:v>
      </x:c>
      <x:c r="AC28" s="25">
        <x:f>R28+S28+AB28-Q28</x:f>
        <x:v>29698530</x:v>
      </x:c>
      <x:c r="AD28" s="26">
        <x:f>R28+S28+AB28</x:f>
        <x:v>31498530</x:v>
      </x:c>
    </x:row>
    <x:row r="29" spans="1:30" ht="30" customHeight="1">
      <x:c r="A29" s="20">
        <x:v>24</x:v>
      </x:c>
      <x:c r="B29" s="27" t="s">
        <x:v>280</x:v>
      </x:c>
      <x:c r="C29" s="21">
        <x:v>2</x:v>
      </x:c>
      <x:c r="D29" s="22">
        <x:v>993000</x:v>
      </x:c>
      <x:c r="E29" s="22">
        <x:f>D29*12</x:f>
        <x:v>11916000</x:v>
      </x:c>
      <x:c r="F29" s="22">
        <x:f>D29*200%</x:f>
        <x:v>1986000</x:v>
      </x:c>
      <x:c r="G29" s="171">
        <x:v>0.55000000000000004</x:v>
      </x:c>
      <x:c r="H29" s="22">
        <x:f>D29*G29*2</x:f>
        <x:v>1092300</x:v>
      </x:c>
      <x:c r="I29" s="22">
        <x:f>D29*200%</x:f>
        <x:v>1986000</x:v>
      </x:c>
      <x:c r="J29" s="22">
        <x:f>D29*60%*2</x:f>
        <x:v>1191600</x:v>
      </x:c>
      <x:c r="K29" s="22"/>
      <x:c r="L29" s="22">
        <x:f>50000*12</x:f>
        <x:v>600000</x:v>
      </x:c>
      <x:c r="M29" s="22">
        <x:v>30</x:v>
      </x:c>
      <x:c r="N29" s="22">
        <x:f>ROUNDDOWN((E29+L29+O29)*1/209*1.5*M29,-1)</x:f>
        <x:v>2849850</x:v>
      </x:c>
      <x:c r="O29" s="22">
        <x:f>60000*12</x:f>
        <x:v>720000</x:v>
      </x:c>
      <x:c r="P29" s="22"/>
      <x:c r="Q29" s="22">
        <x:f>150000*12</x:f>
        <x:v>1800000</x:v>
      </x:c>
      <x:c r="R29" s="23">
        <x:f>E29+F29+H29+J29+K29+L29+N29+O29+P29+Q29+I29</x:f>
        <x:v>24141750</x:v>
      </x:c>
      <x:c r="S29" s="23">
        <x:f>110000*12</x:f>
        <x:v>1320000</x:v>
      </x:c>
      <x:c r="T29" s="173">
        <x:f>R29+S29</x:f>
        <x:v>25461750</x:v>
      </x:c>
      <x:c r="U29" s="173">
        <x:f>R29+120000</x:f>
        <x:v>24261750</x:v>
      </x:c>
      <x:c r="V29" s="23">
        <x:f>ROUNDDOWN(U29*2.995%,-1)</x:f>
        <x:v>726630</x:v>
      </x:c>
      <x:c r="W29" s="23">
        <x:f>ROUNDDOWN(V29*6.55%,-1)</x:f>
        <x:v>47590</x:v>
      </x:c>
      <x:c r="X29" s="23">
        <x:f>ROUNDDOWN(U29*0.045,-1)</x:f>
        <x:v>1091770</x:v>
      </x:c>
      <x:c r="Y29" s="23">
        <x:f>ROUNDDOWN(U29*0.0056,-1)</x:f>
        <x:v>135860</x:v>
      </x:c>
      <x:c r="Z29" s="23">
        <x:f>ROUNDDOWN(U29*0.009,-1)</x:f>
        <x:v>218350</x:v>
      </x:c>
      <x:c r="AA29" s="23">
        <x:f>ROUNDDOWN(T29/12,-1)</x:f>
        <x:v>2121810</x:v>
      </x:c>
      <x:c r="AB29" s="23">
        <x:f>SUM(V29:AA29)</x:f>
        <x:v>4342010</x:v>
      </x:c>
      <x:c r="AC29" s="25">
        <x:f>R29+S29+AB29-Q29</x:f>
        <x:v>28003760</x:v>
      </x:c>
      <x:c r="AD29" s="26">
        <x:f>R29+S29+AB29</x:f>
        <x:v>29803760</x:v>
      </x:c>
    </x:row>
    <x:row r="30" spans="1:30" ht="30" customHeight="1">
      <x:c r="A30" s="20">
        <x:v>25</x:v>
      </x:c>
      <x:c r="B30" s="27" t="s">
        <x:v>288</x:v>
      </x:c>
      <x:c r="C30" s="21">
        <x:v>5</x:v>
      </x:c>
      <x:c r="D30" s="22">
        <x:v>1082000</x:v>
      </x:c>
      <x:c r="E30" s="22">
        <x:f>D30*12</x:f>
        <x:v>12984000</x:v>
      </x:c>
      <x:c r="F30" s="22">
        <x:f>D30*200%</x:f>
        <x:v>2164000</x:v>
      </x:c>
      <x:c r="G30" s="171">
        <x:v>0.69999999999999996</x:v>
      </x:c>
      <x:c r="H30" s="22">
        <x:f>D30*G30*2</x:f>
        <x:v>1514800</x:v>
      </x:c>
      <x:c r="I30" s="22">
        <x:f>D30*200%</x:f>
        <x:v>2164000</x:v>
      </x:c>
      <x:c r="J30" s="22">
        <x:f>D30*60%*2</x:f>
        <x:v>1298400</x:v>
      </x:c>
      <x:c r="K30" s="22"/>
      <x:c r="L30" s="22">
        <x:f>50000*12</x:f>
        <x:v>600000</x:v>
      </x:c>
      <x:c r="M30" s="22">
        <x:v>30</x:v>
      </x:c>
      <x:c r="N30" s="22">
        <x:f>ROUNDDOWN((E30+L30+O30)*1/209*1.5*M30,-1)</x:f>
        <x:v>3079800</x:v>
      </x:c>
      <x:c r="O30" s="22">
        <x:f>60000*12</x:f>
        <x:v>720000</x:v>
      </x:c>
      <x:c r="P30" s="22"/>
      <x:c r="Q30" s="22">
        <x:f>200000*12</x:f>
        <x:v>2400000</x:v>
      </x:c>
      <x:c r="R30" s="23">
        <x:f>E30+F30+H30+J30+K30+L30+N30+O30+P30+Q30+I30</x:f>
        <x:v>26925000</x:v>
      </x:c>
      <x:c r="S30" s="23">
        <x:f>110000*12</x:f>
        <x:v>1320000</x:v>
      </x:c>
      <x:c r="T30" s="173">
        <x:f>R30+S30</x:f>
        <x:v>28245000</x:v>
      </x:c>
      <x:c r="U30" s="173">
        <x:f>R30+120000</x:f>
        <x:v>27045000</x:v>
      </x:c>
      <x:c r="V30" s="23">
        <x:f>ROUNDDOWN(U30*2.995%,-1)</x:f>
        <x:v>809990</x:v>
      </x:c>
      <x:c r="W30" s="23">
        <x:f>ROUNDDOWN(V30*6.55%,-1)</x:f>
        <x:v>53050</x:v>
      </x:c>
      <x:c r="X30" s="23">
        <x:f>ROUNDDOWN(U30*0.045,-1)</x:f>
        <x:v>1217020</x:v>
      </x:c>
      <x:c r="Y30" s="23">
        <x:f>ROUNDDOWN(U30*0.0056,-1)</x:f>
        <x:v>151450</x:v>
      </x:c>
      <x:c r="Z30" s="23">
        <x:f>ROUNDDOWN(U30*0.009,-1)</x:f>
        <x:v>243400</x:v>
      </x:c>
      <x:c r="AA30" s="23">
        <x:f>ROUNDDOWN(T30/12,-1)</x:f>
        <x:v>2353750</x:v>
      </x:c>
      <x:c r="AB30" s="23">
        <x:f>SUM(V30:AA30)</x:f>
        <x:v>4828660</x:v>
      </x:c>
      <x:c r="AC30" s="25">
        <x:f>R30+S30+AB30-Q30</x:f>
        <x:v>30673660</x:v>
      </x:c>
      <x:c r="AD30" s="26">
        <x:f>R30+S30+AB30</x:f>
        <x:v>33073660</x:v>
      </x:c>
    </x:row>
    <x:row r="31" spans="1:30" ht="30" customHeight="1">
      <x:c r="A31" s="20">
        <x:v>26</x:v>
      </x:c>
      <x:c r="B31" s="27" t="s">
        <x:v>239</x:v>
      </x:c>
      <x:c r="C31" s="21">
        <x:v>1</x:v>
      </x:c>
      <x:c r="D31" s="22">
        <x:v>963000</x:v>
      </x:c>
      <x:c r="E31" s="22">
        <x:f>D31*12</x:f>
        <x:v>11556000</x:v>
      </x:c>
      <x:c r="F31" s="22">
        <x:f>D31*200%</x:f>
        <x:v>1926000</x:v>
      </x:c>
      <x:c r="G31" s="171">
        <x:v>0.5</x:v>
      </x:c>
      <x:c r="H31" s="22">
        <x:f>D31*G31*2</x:f>
        <x:v>963000</x:v>
      </x:c>
      <x:c r="I31" s="22">
        <x:f>D31*200%</x:f>
        <x:v>1926000</x:v>
      </x:c>
      <x:c r="J31" s="22">
        <x:f>D31*60%*2</x:f>
        <x:v>1155600</x:v>
      </x:c>
      <x:c r="K31" s="22"/>
      <x:c r="L31" s="22">
        <x:f>50000*12</x:f>
        <x:v>600000</x:v>
      </x:c>
      <x:c r="M31" s="22">
        <x:v>30</x:v>
      </x:c>
      <x:c r="N31" s="22">
        <x:f>ROUNDDOWN((E31+L31+O31)*1/209*1.5*M31,-1)</x:f>
        <x:v>2772340</x:v>
      </x:c>
      <x:c r="O31" s="22">
        <x:f>60000*12</x:f>
        <x:v>720000</x:v>
      </x:c>
      <x:c r="P31" s="22"/>
      <x:c r="Q31" s="22">
        <x:f>150000*12</x:f>
        <x:v>1800000</x:v>
      </x:c>
      <x:c r="R31" s="23">
        <x:f>E31+F31+H31+J31+K31+L31+N31+O31+P31+Q31+I31</x:f>
        <x:v>23418940</x:v>
      </x:c>
      <x:c r="S31" s="23">
        <x:f>110000*12</x:f>
        <x:v>1320000</x:v>
      </x:c>
      <x:c r="T31" s="173">
        <x:f>R31+S31</x:f>
        <x:v>24738940</x:v>
      </x:c>
      <x:c r="U31" s="173">
        <x:f>R31+120000</x:f>
        <x:v>23538940</x:v>
      </x:c>
      <x:c r="V31" s="23">
        <x:f>ROUNDDOWN(U31*2.995%,-1)</x:f>
        <x:v>704990</x:v>
      </x:c>
      <x:c r="W31" s="23">
        <x:f>ROUNDDOWN(V31*6.55%,-1)</x:f>
        <x:v>46170</x:v>
      </x:c>
      <x:c r="X31" s="23">
        <x:f>ROUNDDOWN(U31*0.045,-1)</x:f>
        <x:v>1059250</x:v>
      </x:c>
      <x:c r="Y31" s="23">
        <x:f>ROUNDDOWN(U31*0.0056,-1)</x:f>
        <x:v>131810</x:v>
      </x:c>
      <x:c r="Z31" s="23">
        <x:f>ROUNDDOWN(U31*0.009,-1)</x:f>
        <x:v>211850</x:v>
      </x:c>
      <x:c r="AA31" s="23">
        <x:f>ROUNDDOWN(T31/12,-1)</x:f>
        <x:v>2061570</x:v>
      </x:c>
      <x:c r="AB31" s="23">
        <x:f>SUM(V31:AA31)</x:f>
        <x:v>4215640</x:v>
      </x:c>
      <x:c r="AC31" s="25">
        <x:f>R31+S31+AB31-Q31</x:f>
        <x:v>27154580</x:v>
      </x:c>
      <x:c r="AD31" s="26">
        <x:f>R31+S31+AB31</x:f>
        <x:v>28954580</x:v>
      </x:c>
    </x:row>
    <x:row r="32" spans="1:30" ht="30" customHeight="1">
      <x:c r="A32" s="20">
        <x:v>27</x:v>
      </x:c>
      <x:c r="B32" s="20" t="s">
        <x:v>261</x:v>
      </x:c>
      <x:c r="C32" s="21">
        <x:v>5</x:v>
      </x:c>
      <x:c r="D32" s="22">
        <x:v>963000</x:v>
      </x:c>
      <x:c r="E32" s="22">
        <x:f>D32*12</x:f>
        <x:v>11556000</x:v>
      </x:c>
      <x:c r="F32" s="22">
        <x:f>D32*200%</x:f>
        <x:v>1926000</x:v>
      </x:c>
      <x:c r="G32" s="171">
        <x:v>0.69999999999999996</x:v>
      </x:c>
      <x:c r="H32" s="22">
        <x:f>D32*G32*2</x:f>
        <x:v>1348200</x:v>
      </x:c>
      <x:c r="I32" s="22">
        <x:f>D32*200%</x:f>
        <x:v>1926000</x:v>
      </x:c>
      <x:c r="J32" s="22">
        <x:f>D32*60%*2</x:f>
        <x:v>1155600</x:v>
      </x:c>
      <x:c r="K32" s="22"/>
      <x:c r="L32" s="22">
        <x:f>50000*12</x:f>
        <x:v>600000</x:v>
      </x:c>
      <x:c r="M32" s="22">
        <x:v>30</x:v>
      </x:c>
      <x:c r="N32" s="22">
        <x:f>ROUNDDOWN((E32+L32+O32)*1/209*1.5*M32,-1)</x:f>
        <x:v>2720660</x:v>
      </x:c>
      <x:c r="O32" s="22">
        <x:f>40000*12</x:f>
        <x:v>480000</x:v>
      </x:c>
      <x:c r="P32" s="22">
        <x:f>60000*12</x:f>
        <x:v>720000</x:v>
      </x:c>
      <x:c r="Q32" s="22">
        <x:f>200000*12</x:f>
        <x:v>2400000</x:v>
      </x:c>
      <x:c r="R32" s="23">
        <x:f>E32+F32+H32+J32+K32+L32+N32+O32+P32+Q32+I32</x:f>
        <x:v>24832460</x:v>
      </x:c>
      <x:c r="S32" s="23">
        <x:f>110000*12</x:f>
        <x:v>1320000</x:v>
      </x:c>
      <x:c r="T32" s="173">
        <x:f>R32+S32</x:f>
        <x:v>26152460</x:v>
      </x:c>
      <x:c r="U32" s="173">
        <x:f>R32+120000</x:f>
        <x:v>24952460</x:v>
      </x:c>
      <x:c r="V32" s="23">
        <x:f>ROUNDDOWN(U32*2.995%,-1)</x:f>
        <x:v>747320</x:v>
      </x:c>
      <x:c r="W32" s="23">
        <x:f>ROUNDDOWN(V32*6.55%,-1)</x:f>
        <x:v>48940</x:v>
      </x:c>
      <x:c r="X32" s="23">
        <x:f>ROUNDDOWN(U32*0.045,-1)</x:f>
        <x:v>1122860</x:v>
      </x:c>
      <x:c r="Y32" s="23">
        <x:f>ROUNDDOWN(U32*0.0056,-1)</x:f>
        <x:v>139730</x:v>
      </x:c>
      <x:c r="Z32" s="23">
        <x:f>ROUNDDOWN(U32*0.009,-1)</x:f>
        <x:v>224570</x:v>
      </x:c>
      <x:c r="AA32" s="23">
        <x:f>ROUNDDOWN(T32/12,-1)</x:f>
        <x:v>2179370</x:v>
      </x:c>
      <x:c r="AB32" s="23">
        <x:f>SUM(V32:AA32)</x:f>
        <x:v>4462790</x:v>
      </x:c>
      <x:c r="AC32" s="25">
        <x:f>R32+S32+AB32-Q32</x:f>
        <x:v>28215250</x:v>
      </x:c>
      <x:c r="AD32" s="26">
        <x:f>R32+S32+AB32</x:f>
        <x:v>30615250</x:v>
      </x:c>
    </x:row>
    <x:row r="33" spans="1:30" ht="30" customHeight="1">
      <x:c r="A33" s="20">
        <x:v>28</x:v>
      </x:c>
      <x:c r="B33" s="20" t="s">
        <x:v>255</x:v>
      </x:c>
      <x:c r="C33" s="21">
        <x:v>2</x:v>
      </x:c>
      <x:c r="D33" s="22">
        <x:v>871000</x:v>
      </x:c>
      <x:c r="E33" s="22">
        <x:f>D33*12</x:f>
        <x:v>10452000</x:v>
      </x:c>
      <x:c r="F33" s="22">
        <x:f>D33*200%</x:f>
        <x:v>1742000</x:v>
      </x:c>
      <x:c r="G33" s="171">
        <x:v>0.55000000000000004</x:v>
      </x:c>
      <x:c r="H33" s="22">
        <x:f>D33*G33*2</x:f>
        <x:v>958100.00000000012</x:v>
      </x:c>
      <x:c r="I33" s="22">
        <x:f>D33*200%</x:f>
        <x:v>1742000</x:v>
      </x:c>
      <x:c r="J33" s="22">
        <x:f>D33*60%*2</x:f>
        <x:v>1045200</x:v>
      </x:c>
      <x:c r="K33" s="22"/>
      <x:c r="L33" s="22">
        <x:f>50000*12</x:f>
        <x:v>600000</x:v>
      </x:c>
      <x:c r="M33" s="28">
        <x:v>30</x:v>
      </x:c>
      <x:c r="N33" s="22">
        <x:f>ROUNDDOWN((E33+L33+O33)*1/209*1.5*M33,-1)</x:f>
        <x:v>2482960</x:v>
      </x:c>
      <x:c r="O33" s="22">
        <x:f>40000*12</x:f>
        <x:v>480000</x:v>
      </x:c>
      <x:c r="P33" s="22"/>
      <x:c r="Q33" s="22">
        <x:f>150000*12</x:f>
        <x:v>1800000</x:v>
      </x:c>
      <x:c r="R33" s="23">
        <x:f>E33+F33+H33+J33+K33+L33+N33+O33+P33+Q33+I33</x:f>
        <x:v>21302260</x:v>
      </x:c>
      <x:c r="S33" s="23">
        <x:f>110000*12</x:f>
        <x:v>1320000</x:v>
      </x:c>
      <x:c r="T33" s="173">
        <x:f>R33+S33</x:f>
        <x:v>22622260</x:v>
      </x:c>
      <x:c r="U33" s="173">
        <x:f>R33+120000</x:f>
        <x:v>21422260</x:v>
      </x:c>
      <x:c r="V33" s="23">
        <x:f>ROUNDDOWN(U33*2.995%,-1)</x:f>
        <x:v>641590</x:v>
      </x:c>
      <x:c r="W33" s="23">
        <x:f>ROUNDDOWN(V33*6.55%,-1)</x:f>
        <x:v>42020</x:v>
      </x:c>
      <x:c r="X33" s="23">
        <x:f>ROUNDDOWN(U33*0.045,-1)</x:f>
        <x:v>964000</x:v>
      </x:c>
      <x:c r="Y33" s="23">
        <x:f>ROUNDDOWN(U33*0.0056,-1)</x:f>
        <x:v>119960</x:v>
      </x:c>
      <x:c r="Z33" s="23">
        <x:f>ROUNDDOWN(U33*0.009,-1)</x:f>
        <x:v>192800</x:v>
      </x:c>
      <x:c r="AA33" s="23">
        <x:f>ROUNDDOWN(T33/12,-1)</x:f>
        <x:v>1885180</x:v>
      </x:c>
      <x:c r="AB33" s="23">
        <x:f>SUM(V33:AA33)</x:f>
        <x:v>3845550</x:v>
      </x:c>
      <x:c r="AC33" s="25">
        <x:f>R33+S33+AB33-Q33</x:f>
        <x:v>24667810</x:v>
      </x:c>
      <x:c r="AD33" s="26">
        <x:f>R33+S33+AB33</x:f>
        <x:v>26467810</x:v>
      </x:c>
    </x:row>
    <x:row r="34" spans="1:30" ht="30" customHeight="1">
      <x:c r="A34" s="20">
        <x:v>29</x:v>
      </x:c>
      <x:c r="B34" s="29" t="s">
        <x:v>209</x:v>
      </x:c>
      <x:c r="C34" s="21">
        <x:v>3</x:v>
      </x:c>
      <x:c r="D34" s="22">
        <x:v>902000</x:v>
      </x:c>
      <x:c r="E34" s="22">
        <x:f>D34*12</x:f>
        <x:v>10824000</x:v>
      </x:c>
      <x:c r="F34" s="22">
        <x:f>D34*200%</x:f>
        <x:v>1804000</x:v>
      </x:c>
      <x:c r="G34" s="171">
        <x:v>0.59999999999999998</x:v>
      </x:c>
      <x:c r="H34" s="22">
        <x:f>D34*G34*2</x:f>
        <x:v>1082400</x:v>
      </x:c>
      <x:c r="I34" s="22">
        <x:f>D34*200%</x:f>
        <x:v>1804000</x:v>
      </x:c>
      <x:c r="J34" s="22">
        <x:f>D34*60%*2</x:f>
        <x:v>1082400</x:v>
      </x:c>
      <x:c r="K34" s="22"/>
      <x:c r="L34" s="22">
        <x:f>50000*12</x:f>
        <x:v>600000</x:v>
      </x:c>
      <x:c r="M34" s="22">
        <x:v>8</x:v>
      </x:c>
      <x:c r="N34" s="22">
        <x:f>ROUNDDOWN((E34+L34+O34)*1/209*1.5*M34,-1)</x:f>
        <x:v>683480</x:v>
      </x:c>
      <x:c r="O34" s="22">
        <x:f>40000*12</x:f>
        <x:v>480000</x:v>
      </x:c>
      <x:c r="P34" s="22">
        <x:f>40000*12</x:f>
        <x:v>480000</x:v>
      </x:c>
      <x:c r="Q34" s="22">
        <x:f>150000*12</x:f>
        <x:v>1800000</x:v>
      </x:c>
      <x:c r="R34" s="23">
        <x:f>E34+F34+H34+J34+K34+L34+N34+O34+P34+Q34+I34</x:f>
        <x:v>20640280</x:v>
      </x:c>
      <x:c r="S34" s="23">
        <x:f>110000*12</x:f>
        <x:v>1320000</x:v>
      </x:c>
      <x:c r="T34" s="173">
        <x:f>R34+S34</x:f>
        <x:v>21960280</x:v>
      </x:c>
      <x:c r="U34" s="173">
        <x:f>R34+120000</x:f>
        <x:v>20760280</x:v>
      </x:c>
      <x:c r="V34" s="23">
        <x:f>ROUNDDOWN(U34*2.995%,-1)</x:f>
        <x:v>621770</x:v>
      </x:c>
      <x:c r="W34" s="23">
        <x:f>ROUNDDOWN(V34*6.55%,-1)</x:f>
        <x:v>40720</x:v>
      </x:c>
      <x:c r="X34" s="23">
        <x:f>ROUNDDOWN(U34*0.045,-1)</x:f>
        <x:v>934210</x:v>
      </x:c>
      <x:c r="Y34" s="23">
        <x:f>ROUNDDOWN(U34*0.0056,-1)</x:f>
        <x:v>116250</x:v>
      </x:c>
      <x:c r="Z34" s="23">
        <x:f>ROUNDDOWN(U34*0.009,-1)</x:f>
        <x:v>186840</x:v>
      </x:c>
      <x:c r="AA34" s="23">
        <x:f>ROUNDDOWN(T34/12,-1)</x:f>
        <x:v>1830020</x:v>
      </x:c>
      <x:c r="AB34" s="23">
        <x:f>SUM(V34:AA34)</x:f>
        <x:v>3729810</x:v>
      </x:c>
      <x:c r="AC34" s="25">
        <x:f>R34+S34+AB34-Q34</x:f>
        <x:v>23890090</x:v>
      </x:c>
      <x:c r="AD34" s="26">
        <x:f>R34+S34+AB34</x:f>
        <x:v>25690090</x:v>
      </x:c>
    </x:row>
    <x:row r="35" spans="4:21">
      <x:c r="D35" s="30"/>
      <x:c r="E35" s="30"/>
      <x:c r="F35" s="30"/>
      <x:c r="G35" s="30"/>
      <x:c r="H35" s="30"/>
      <x:c r="I35" s="30"/>
      <x:c r="J35" s="30"/>
      <x:c r="K35" s="30"/>
      <x:c r="L35" s="30"/>
      <x:c r="M35" s="31"/>
      <x:c r="N35" s="30"/>
      <x:c r="O35" s="30"/>
      <x:c r="P35" s="30"/>
      <x:c r="Q35" s="30"/>
      <x:c r="R35" s="30"/>
      <x:c r="S35" s="30"/>
      <x:c r="T35" s="30"/>
      <x:c r="U35" s="30"/>
    </x:row>
    <x:row r="36" spans="4:21">
      <x:c r="D36" s="12"/>
      <x:c r="E36" s="12"/>
      <x:c r="F36" s="12"/>
      <x:c r="G36" s="12"/>
      <x:c r="H36" s="12"/>
      <x:c r="I36" s="12"/>
      <x:c r="J36" s="12"/>
      <x:c r="K36" s="12"/>
      <x:c r="L36" s="12"/>
      <x:c r="M36" s="32"/>
      <x:c r="N36" s="12"/>
      <x:c r="O36" s="12"/>
      <x:c r="P36" s="12"/>
      <x:c r="Q36" s="12"/>
      <x:c r="R36" s="12"/>
      <x:c r="S36" s="12"/>
      <x:c r="T36" s="12"/>
      <x:c r="U36" s="12"/>
    </x:row>
  </x:sheetData>
  <x:mergeCells count="23">
    <x:mergeCell ref="U3:U4"/>
    <x:mergeCell ref="A1:AC1"/>
    <x:mergeCell ref="A2:B2"/>
    <x:mergeCell ref="A3:A5"/>
    <x:mergeCell ref="AD3:AD4"/>
    <x:mergeCell ref="F3:F4"/>
    <x:mergeCell ref="J3:J4"/>
    <x:mergeCell ref="K3:K4"/>
    <x:mergeCell ref="L3:L4"/>
    <x:mergeCell ref="T3:T4"/>
    <x:mergeCell ref="V3:AB3"/>
    <x:mergeCell ref="AC3:AC4"/>
    <x:mergeCell ref="M3:N3"/>
    <x:mergeCell ref="O3:O4"/>
    <x:mergeCell ref="P3:P4"/>
    <x:mergeCell ref="Q3:Q4"/>
    <x:mergeCell ref="R3:R4"/>
    <x:mergeCell ref="B3:B5"/>
    <x:mergeCell ref="D3:E4"/>
    <x:mergeCell ref="S3:S4"/>
    <x:mergeCell ref="I3:I4"/>
    <x:mergeCell ref="G3:H4"/>
    <x:mergeCell ref="C3:C5"/>
  </x:mergeCells>
  <x:printOptions horizontalCentered="1" verticalCentered="1" headings="0" gridLines="0" gridLinesSet="1"/>
  <x:pageMargins left="0.235556" right="0.235556" top="0.747917" bottom="0.747917" header="0.314306" footer="0.314306"/>
  <x:pageSetup paperSize="9" scale="48" firstPageNumber="1" fitToWidth="1" fitToHeight="1" orientation="landscape" usePrinterDefaults="1" blackAndWhite="0" draft="0" useFirstPageNumber="0" horizontalDpi="600" verticalDpi="600" copies="1"/>
  <x:legacyDrawing r:id="rId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pageSetUpPr autoPageBreaks="1" fitToPage="1"/>
  </x:sheetPr>
  <x:dimension ref="A1:AB39"/>
  <x:sheetViews>
    <x:sheetView topLeftCell="A1" zoomScaleNormal="100" workbookViewId="0">
      <x:selection activeCell="W10" activeCellId="0" sqref="W10:W10"/>
    </x:sheetView>
  </x:sheetViews>
  <x:sheetFormatPr defaultRowHeight="16.4"/>
  <x:cols>
    <x:col min="1" max="1" width="8" style="10" customWidth="1"/>
    <x:col min="2" max="2" width="19.125" style="10" customWidth="1"/>
    <x:col min="3" max="3" width="7.75" style="10" customWidth="1"/>
    <x:col min="4" max="4" width="14.5" hidden="1" customWidth="1"/>
    <x:col min="5" max="5" width="15.75" hidden="1" customWidth="1"/>
    <x:col min="6" max="6" width="14.5" hidden="1" customWidth="1"/>
    <x:col min="7" max="7" width="5.5" hidden="1" customWidth="1"/>
    <x:col min="8" max="9" width="12.75" hidden="1" customWidth="1"/>
    <x:col min="10" max="10" width="15.125" hidden="1" customWidth="1"/>
    <x:col min="11" max="11" width="13.25" hidden="1" customWidth="1"/>
    <x:col min="12" max="12" width="14.5" hidden="1" customWidth="1"/>
    <x:col min="13" max="13" width="7.75" style="13" hidden="1" customWidth="1"/>
    <x:col min="14" max="14" width="16.125" hidden="1" customWidth="1"/>
    <x:col min="15" max="15" width="14.5" hidden="1" customWidth="1"/>
    <x:col min="16" max="16" width="13.25" hidden="1" customWidth="1"/>
    <x:col min="17" max="17" width="14.5" hidden="1" customWidth="1"/>
    <x:col min="18" max="18" width="16" hidden="1" customWidth="1"/>
    <x:col min="19" max="19" width="15.25" hidden="1" customWidth="1"/>
    <x:col min="20" max="20" width="15.75" hidden="1" bestFit="1" customWidth="1"/>
    <x:col min="21" max="21" width="15.75" bestFit="1" customWidth="1"/>
    <x:col min="22" max="27" width="15.625" customWidth="1"/>
    <x:col min="28" max="28" width="15.75" customWidth="1"/>
    <x:col min="254" max="254" width="6" customWidth="1"/>
    <x:col min="255" max="255" width="10" customWidth="1"/>
    <x:col min="256" max="256" width="17.375" customWidth="1"/>
    <x:col min="257" max="257" width="6.375" customWidth="1"/>
    <x:col min="258" max="258" width="6.5" customWidth="1"/>
    <x:col min="259" max="259" width="6.25" customWidth="1"/>
    <x:col min="260" max="274" width="0" hidden="1" customWidth="1"/>
    <x:col min="275" max="275" width="14.25" customWidth="1"/>
    <x:col min="276" max="276" width="12.625" customWidth="1"/>
    <x:col min="277" max="277" width="14.375" customWidth="1"/>
    <x:col min="278" max="278" width="13" customWidth="1"/>
    <x:col min="279" max="279" width="12.625" customWidth="1"/>
    <x:col min="280" max="280" width="15.625" customWidth="1"/>
    <x:col min="281" max="281" width="15.75" customWidth="1"/>
    <x:col min="282" max="283" width="0" hidden="1" customWidth="1"/>
    <x:col min="510" max="510" width="6" customWidth="1"/>
    <x:col min="511" max="511" width="10" customWidth="1"/>
    <x:col min="512" max="512" width="17.375" customWidth="1"/>
    <x:col min="513" max="513" width="6.375" customWidth="1"/>
    <x:col min="514" max="514" width="6.5" customWidth="1"/>
    <x:col min="515" max="515" width="6.25" customWidth="1"/>
    <x:col min="516" max="530" width="0" hidden="1" customWidth="1"/>
    <x:col min="531" max="531" width="14.25" customWidth="1"/>
    <x:col min="532" max="532" width="12.625" customWidth="1"/>
    <x:col min="533" max="533" width="14.375" customWidth="1"/>
    <x:col min="534" max="534" width="13" customWidth="1"/>
    <x:col min="535" max="535" width="12.625" customWidth="1"/>
    <x:col min="536" max="536" width="15.625" customWidth="1"/>
    <x:col min="537" max="537" width="15.75" customWidth="1"/>
    <x:col min="538" max="539" width="0" hidden="1" customWidth="1"/>
    <x:col min="766" max="766" width="6" customWidth="1"/>
    <x:col min="767" max="767" width="10" customWidth="1"/>
    <x:col min="768" max="768" width="17.375" customWidth="1"/>
    <x:col min="769" max="769" width="6.375" customWidth="1"/>
    <x:col min="770" max="770" width="6.5" customWidth="1"/>
    <x:col min="771" max="771" width="6.25" customWidth="1"/>
    <x:col min="772" max="786" width="0" hidden="1" customWidth="1"/>
    <x:col min="787" max="787" width="14.25" customWidth="1"/>
    <x:col min="788" max="788" width="12.625" customWidth="1"/>
    <x:col min="789" max="789" width="14.375" customWidth="1"/>
    <x:col min="790" max="790" width="13" customWidth="1"/>
    <x:col min="791" max="791" width="12.625" customWidth="1"/>
    <x:col min="792" max="792" width="15.625" customWidth="1"/>
    <x:col min="793" max="793" width="15.75" customWidth="1"/>
    <x:col min="794" max="795" width="0" hidden="1" customWidth="1"/>
    <x:col min="1022" max="1022" width="6" customWidth="1"/>
    <x:col min="1023" max="1023" width="10" customWidth="1"/>
    <x:col min="1024" max="1024" width="17.375" customWidth="1"/>
    <x:col min="1025" max="1025" width="6.375" customWidth="1"/>
    <x:col min="1026" max="1026" width="6.5" customWidth="1"/>
    <x:col min="1027" max="1027" width="6.25" customWidth="1"/>
    <x:col min="1028" max="1042" width="0" hidden="1" customWidth="1"/>
    <x:col min="1043" max="1043" width="14.25" customWidth="1"/>
    <x:col min="1044" max="1044" width="12.625" customWidth="1"/>
    <x:col min="1045" max="1045" width="14.375" customWidth="1"/>
    <x:col min="1046" max="1046" width="13" customWidth="1"/>
    <x:col min="1047" max="1047" width="12.625" customWidth="1"/>
    <x:col min="1048" max="1048" width="15.625" customWidth="1"/>
    <x:col min="1049" max="1049" width="15.75" customWidth="1"/>
    <x:col min="1050" max="1051" width="0" hidden="1" customWidth="1"/>
    <x:col min="1278" max="1278" width="6" customWidth="1"/>
    <x:col min="1279" max="1279" width="10" customWidth="1"/>
    <x:col min="1280" max="1280" width="17.375" customWidth="1"/>
    <x:col min="1281" max="1281" width="6.375" customWidth="1"/>
    <x:col min="1282" max="1282" width="6.5" customWidth="1"/>
    <x:col min="1283" max="1283" width="6.25" customWidth="1"/>
    <x:col min="1284" max="1298" width="0" hidden="1" customWidth="1"/>
    <x:col min="1299" max="1299" width="14.25" customWidth="1"/>
    <x:col min="1300" max="1300" width="12.625" customWidth="1"/>
    <x:col min="1301" max="1301" width="14.375" customWidth="1"/>
    <x:col min="1302" max="1302" width="13" customWidth="1"/>
    <x:col min="1303" max="1303" width="12.625" customWidth="1"/>
    <x:col min="1304" max="1304" width="15.625" customWidth="1"/>
    <x:col min="1305" max="1305" width="15.75" customWidth="1"/>
    <x:col min="1306" max="1307" width="0" hidden="1" customWidth="1"/>
    <x:col min="1534" max="1534" width="6" customWidth="1"/>
    <x:col min="1535" max="1535" width="10" customWidth="1"/>
    <x:col min="1536" max="1536" width="17.375" customWidth="1"/>
    <x:col min="1537" max="1537" width="6.375" customWidth="1"/>
    <x:col min="1538" max="1538" width="6.5" customWidth="1"/>
    <x:col min="1539" max="1539" width="6.25" customWidth="1"/>
    <x:col min="1540" max="1554" width="0" hidden="1" customWidth="1"/>
    <x:col min="1555" max="1555" width="14.25" customWidth="1"/>
    <x:col min="1556" max="1556" width="12.625" customWidth="1"/>
    <x:col min="1557" max="1557" width="14.375" customWidth="1"/>
    <x:col min="1558" max="1558" width="13" customWidth="1"/>
    <x:col min="1559" max="1559" width="12.625" customWidth="1"/>
    <x:col min="1560" max="1560" width="15.625" customWidth="1"/>
    <x:col min="1561" max="1561" width="15.75" customWidth="1"/>
    <x:col min="1562" max="1563" width="0" hidden="1" customWidth="1"/>
    <x:col min="1790" max="1790" width="6" customWidth="1"/>
    <x:col min="1791" max="1791" width="10" customWidth="1"/>
    <x:col min="1792" max="1792" width="17.375" customWidth="1"/>
    <x:col min="1793" max="1793" width="6.375" customWidth="1"/>
    <x:col min="1794" max="1794" width="6.5" customWidth="1"/>
    <x:col min="1795" max="1795" width="6.25" customWidth="1"/>
    <x:col min="1796" max="1810" width="0" hidden="1" customWidth="1"/>
    <x:col min="1811" max="1811" width="14.25" customWidth="1"/>
    <x:col min="1812" max="1812" width="12.625" customWidth="1"/>
    <x:col min="1813" max="1813" width="14.375" customWidth="1"/>
    <x:col min="1814" max="1814" width="13" customWidth="1"/>
    <x:col min="1815" max="1815" width="12.625" customWidth="1"/>
    <x:col min="1816" max="1816" width="15.625" customWidth="1"/>
    <x:col min="1817" max="1817" width="15.75" customWidth="1"/>
    <x:col min="1818" max="1819" width="0" hidden="1" customWidth="1"/>
    <x:col min="2046" max="2046" width="6" customWidth="1"/>
    <x:col min="2047" max="2047" width="10" customWidth="1"/>
    <x:col min="2048" max="2048" width="17.375" customWidth="1"/>
    <x:col min="2049" max="2049" width="6.375" customWidth="1"/>
    <x:col min="2050" max="2050" width="6.5" customWidth="1"/>
    <x:col min="2051" max="2051" width="6.25" customWidth="1"/>
    <x:col min="2052" max="2066" width="0" hidden="1" customWidth="1"/>
    <x:col min="2067" max="2067" width="14.25" customWidth="1"/>
    <x:col min="2068" max="2068" width="12.625" customWidth="1"/>
    <x:col min="2069" max="2069" width="14.375" customWidth="1"/>
    <x:col min="2070" max="2070" width="13" customWidth="1"/>
    <x:col min="2071" max="2071" width="12.625" customWidth="1"/>
    <x:col min="2072" max="2072" width="15.625" customWidth="1"/>
    <x:col min="2073" max="2073" width="15.75" customWidth="1"/>
    <x:col min="2074" max="2075" width="0" hidden="1" customWidth="1"/>
    <x:col min="2302" max="2302" width="6" customWidth="1"/>
    <x:col min="2303" max="2303" width="10" customWidth="1"/>
    <x:col min="2304" max="2304" width="17.375" customWidth="1"/>
    <x:col min="2305" max="2305" width="6.375" customWidth="1"/>
    <x:col min="2306" max="2306" width="6.5" customWidth="1"/>
    <x:col min="2307" max="2307" width="6.25" customWidth="1"/>
    <x:col min="2308" max="2322" width="0" hidden="1" customWidth="1"/>
    <x:col min="2323" max="2323" width="14.25" customWidth="1"/>
    <x:col min="2324" max="2324" width="12.625" customWidth="1"/>
    <x:col min="2325" max="2325" width="14.375" customWidth="1"/>
    <x:col min="2326" max="2326" width="13" customWidth="1"/>
    <x:col min="2327" max="2327" width="12.625" customWidth="1"/>
    <x:col min="2328" max="2328" width="15.625" customWidth="1"/>
    <x:col min="2329" max="2329" width="15.75" customWidth="1"/>
    <x:col min="2330" max="2331" width="0" hidden="1" customWidth="1"/>
    <x:col min="2558" max="2558" width="6" customWidth="1"/>
    <x:col min="2559" max="2559" width="10" customWidth="1"/>
    <x:col min="2560" max="2560" width="17.375" customWidth="1"/>
    <x:col min="2561" max="2561" width="6.375" customWidth="1"/>
    <x:col min="2562" max="2562" width="6.5" customWidth="1"/>
    <x:col min="2563" max="2563" width="6.25" customWidth="1"/>
    <x:col min="2564" max="2578" width="0" hidden="1" customWidth="1"/>
    <x:col min="2579" max="2579" width="14.25" customWidth="1"/>
    <x:col min="2580" max="2580" width="12.625" customWidth="1"/>
    <x:col min="2581" max="2581" width="14.375" customWidth="1"/>
    <x:col min="2582" max="2582" width="13" customWidth="1"/>
    <x:col min="2583" max="2583" width="12.625" customWidth="1"/>
    <x:col min="2584" max="2584" width="15.625" customWidth="1"/>
    <x:col min="2585" max="2585" width="15.75" customWidth="1"/>
    <x:col min="2586" max="2587" width="0" hidden="1" customWidth="1"/>
    <x:col min="2814" max="2814" width="6" customWidth="1"/>
    <x:col min="2815" max="2815" width="10" customWidth="1"/>
    <x:col min="2816" max="2816" width="17.375" customWidth="1"/>
    <x:col min="2817" max="2817" width="6.375" customWidth="1"/>
    <x:col min="2818" max="2818" width="6.5" customWidth="1"/>
    <x:col min="2819" max="2819" width="6.25" customWidth="1"/>
    <x:col min="2820" max="2834" width="0" hidden="1" customWidth="1"/>
    <x:col min="2835" max="2835" width="14.25" customWidth="1"/>
    <x:col min="2836" max="2836" width="12.625" customWidth="1"/>
    <x:col min="2837" max="2837" width="14.375" customWidth="1"/>
    <x:col min="2838" max="2838" width="13" customWidth="1"/>
    <x:col min="2839" max="2839" width="12.625" customWidth="1"/>
    <x:col min="2840" max="2840" width="15.625" customWidth="1"/>
    <x:col min="2841" max="2841" width="15.75" customWidth="1"/>
    <x:col min="2842" max="2843" width="0" hidden="1" customWidth="1"/>
    <x:col min="3070" max="3070" width="6" customWidth="1"/>
    <x:col min="3071" max="3071" width="10" customWidth="1"/>
    <x:col min="3072" max="3072" width="17.375" customWidth="1"/>
    <x:col min="3073" max="3073" width="6.375" customWidth="1"/>
    <x:col min="3074" max="3074" width="6.5" customWidth="1"/>
    <x:col min="3075" max="3075" width="6.25" customWidth="1"/>
    <x:col min="3076" max="3090" width="0" hidden="1" customWidth="1"/>
    <x:col min="3091" max="3091" width="14.25" customWidth="1"/>
    <x:col min="3092" max="3092" width="12.625" customWidth="1"/>
    <x:col min="3093" max="3093" width="14.375" customWidth="1"/>
    <x:col min="3094" max="3094" width="13" customWidth="1"/>
    <x:col min="3095" max="3095" width="12.625" customWidth="1"/>
    <x:col min="3096" max="3096" width="15.625" customWidth="1"/>
    <x:col min="3097" max="3097" width="15.75" customWidth="1"/>
    <x:col min="3098" max="3099" width="0" hidden="1" customWidth="1"/>
    <x:col min="3326" max="3326" width="6" customWidth="1"/>
    <x:col min="3327" max="3327" width="10" customWidth="1"/>
    <x:col min="3328" max="3328" width="17.375" customWidth="1"/>
    <x:col min="3329" max="3329" width="6.375" customWidth="1"/>
    <x:col min="3330" max="3330" width="6.5" customWidth="1"/>
    <x:col min="3331" max="3331" width="6.25" customWidth="1"/>
    <x:col min="3332" max="3346" width="0" hidden="1" customWidth="1"/>
    <x:col min="3347" max="3347" width="14.25" customWidth="1"/>
    <x:col min="3348" max="3348" width="12.625" customWidth="1"/>
    <x:col min="3349" max="3349" width="14.375" customWidth="1"/>
    <x:col min="3350" max="3350" width="13" customWidth="1"/>
    <x:col min="3351" max="3351" width="12.625" customWidth="1"/>
    <x:col min="3352" max="3352" width="15.625" customWidth="1"/>
    <x:col min="3353" max="3353" width="15.75" customWidth="1"/>
    <x:col min="3354" max="3355" width="0" hidden="1" customWidth="1"/>
    <x:col min="3582" max="3582" width="6" customWidth="1"/>
    <x:col min="3583" max="3583" width="10" customWidth="1"/>
    <x:col min="3584" max="3584" width="17.375" customWidth="1"/>
    <x:col min="3585" max="3585" width="6.375" customWidth="1"/>
    <x:col min="3586" max="3586" width="6.5" customWidth="1"/>
    <x:col min="3587" max="3587" width="6.25" customWidth="1"/>
    <x:col min="3588" max="3602" width="0" hidden="1" customWidth="1"/>
    <x:col min="3603" max="3603" width="14.25" customWidth="1"/>
    <x:col min="3604" max="3604" width="12.625" customWidth="1"/>
    <x:col min="3605" max="3605" width="14.375" customWidth="1"/>
    <x:col min="3606" max="3606" width="13" customWidth="1"/>
    <x:col min="3607" max="3607" width="12.625" customWidth="1"/>
    <x:col min="3608" max="3608" width="15.625" customWidth="1"/>
    <x:col min="3609" max="3609" width="15.75" customWidth="1"/>
    <x:col min="3610" max="3611" width="0" hidden="1" customWidth="1"/>
    <x:col min="3838" max="3838" width="6" customWidth="1"/>
    <x:col min="3839" max="3839" width="10" customWidth="1"/>
    <x:col min="3840" max="3840" width="17.375" customWidth="1"/>
    <x:col min="3841" max="3841" width="6.375" customWidth="1"/>
    <x:col min="3842" max="3842" width="6.5" customWidth="1"/>
    <x:col min="3843" max="3843" width="6.25" customWidth="1"/>
    <x:col min="3844" max="3858" width="0" hidden="1" customWidth="1"/>
    <x:col min="3859" max="3859" width="14.25" customWidth="1"/>
    <x:col min="3860" max="3860" width="12.625" customWidth="1"/>
    <x:col min="3861" max="3861" width="14.375" customWidth="1"/>
    <x:col min="3862" max="3862" width="13" customWidth="1"/>
    <x:col min="3863" max="3863" width="12.625" customWidth="1"/>
    <x:col min="3864" max="3864" width="15.625" customWidth="1"/>
    <x:col min="3865" max="3865" width="15.75" customWidth="1"/>
    <x:col min="3866" max="3867" width="0" hidden="1" customWidth="1"/>
    <x:col min="4094" max="4094" width="6" customWidth="1"/>
    <x:col min="4095" max="4095" width="10" customWidth="1"/>
    <x:col min="4096" max="4096" width="17.375" customWidth="1"/>
    <x:col min="4097" max="4097" width="6.375" customWidth="1"/>
    <x:col min="4098" max="4098" width="6.5" customWidth="1"/>
    <x:col min="4099" max="4099" width="6.25" customWidth="1"/>
    <x:col min="4100" max="4114" width="0" hidden="1" customWidth="1"/>
    <x:col min="4115" max="4115" width="14.25" customWidth="1"/>
    <x:col min="4116" max="4116" width="12.625" customWidth="1"/>
    <x:col min="4117" max="4117" width="14.375" customWidth="1"/>
    <x:col min="4118" max="4118" width="13" customWidth="1"/>
    <x:col min="4119" max="4119" width="12.625" customWidth="1"/>
    <x:col min="4120" max="4120" width="15.625" customWidth="1"/>
    <x:col min="4121" max="4121" width="15.75" customWidth="1"/>
    <x:col min="4122" max="4123" width="0" hidden="1" customWidth="1"/>
    <x:col min="4350" max="4350" width="6" customWidth="1"/>
    <x:col min="4351" max="4351" width="10" customWidth="1"/>
    <x:col min="4352" max="4352" width="17.375" customWidth="1"/>
    <x:col min="4353" max="4353" width="6.375" customWidth="1"/>
    <x:col min="4354" max="4354" width="6.5" customWidth="1"/>
    <x:col min="4355" max="4355" width="6.25" customWidth="1"/>
    <x:col min="4356" max="4370" width="0" hidden="1" customWidth="1"/>
    <x:col min="4371" max="4371" width="14.25" customWidth="1"/>
    <x:col min="4372" max="4372" width="12.625" customWidth="1"/>
    <x:col min="4373" max="4373" width="14.375" customWidth="1"/>
    <x:col min="4374" max="4374" width="13" customWidth="1"/>
    <x:col min="4375" max="4375" width="12.625" customWidth="1"/>
    <x:col min="4376" max="4376" width="15.625" customWidth="1"/>
    <x:col min="4377" max="4377" width="15.75" customWidth="1"/>
    <x:col min="4378" max="4379" width="0" hidden="1" customWidth="1"/>
    <x:col min="4606" max="4606" width="6" customWidth="1"/>
    <x:col min="4607" max="4607" width="10" customWidth="1"/>
    <x:col min="4608" max="4608" width="17.375" customWidth="1"/>
    <x:col min="4609" max="4609" width="6.375" customWidth="1"/>
    <x:col min="4610" max="4610" width="6.5" customWidth="1"/>
    <x:col min="4611" max="4611" width="6.25" customWidth="1"/>
    <x:col min="4612" max="4626" width="0" hidden="1" customWidth="1"/>
    <x:col min="4627" max="4627" width="14.25" customWidth="1"/>
    <x:col min="4628" max="4628" width="12.625" customWidth="1"/>
    <x:col min="4629" max="4629" width="14.375" customWidth="1"/>
    <x:col min="4630" max="4630" width="13" customWidth="1"/>
    <x:col min="4631" max="4631" width="12.625" customWidth="1"/>
    <x:col min="4632" max="4632" width="15.625" customWidth="1"/>
    <x:col min="4633" max="4633" width="15.75" customWidth="1"/>
    <x:col min="4634" max="4635" width="0" hidden="1" customWidth="1"/>
    <x:col min="4862" max="4862" width="6" customWidth="1"/>
    <x:col min="4863" max="4863" width="10" customWidth="1"/>
    <x:col min="4864" max="4864" width="17.375" customWidth="1"/>
    <x:col min="4865" max="4865" width="6.375" customWidth="1"/>
    <x:col min="4866" max="4866" width="6.5" customWidth="1"/>
    <x:col min="4867" max="4867" width="6.25" customWidth="1"/>
    <x:col min="4868" max="4882" width="0" hidden="1" customWidth="1"/>
    <x:col min="4883" max="4883" width="14.25" customWidth="1"/>
    <x:col min="4884" max="4884" width="12.625" customWidth="1"/>
    <x:col min="4885" max="4885" width="14.375" customWidth="1"/>
    <x:col min="4886" max="4886" width="13" customWidth="1"/>
    <x:col min="4887" max="4887" width="12.625" customWidth="1"/>
    <x:col min="4888" max="4888" width="15.625" customWidth="1"/>
    <x:col min="4889" max="4889" width="15.75" customWidth="1"/>
    <x:col min="4890" max="4891" width="0" hidden="1" customWidth="1"/>
    <x:col min="5118" max="5118" width="6" customWidth="1"/>
    <x:col min="5119" max="5119" width="10" customWidth="1"/>
    <x:col min="5120" max="5120" width="17.375" customWidth="1"/>
    <x:col min="5121" max="5121" width="6.375" customWidth="1"/>
    <x:col min="5122" max="5122" width="6.5" customWidth="1"/>
    <x:col min="5123" max="5123" width="6.25" customWidth="1"/>
    <x:col min="5124" max="5138" width="0" hidden="1" customWidth="1"/>
    <x:col min="5139" max="5139" width="14.25" customWidth="1"/>
    <x:col min="5140" max="5140" width="12.625" customWidth="1"/>
    <x:col min="5141" max="5141" width="14.375" customWidth="1"/>
    <x:col min="5142" max="5142" width="13" customWidth="1"/>
    <x:col min="5143" max="5143" width="12.625" customWidth="1"/>
    <x:col min="5144" max="5144" width="15.625" customWidth="1"/>
    <x:col min="5145" max="5145" width="15.75" customWidth="1"/>
    <x:col min="5146" max="5147" width="0" hidden="1" customWidth="1"/>
    <x:col min="5374" max="5374" width="6" customWidth="1"/>
    <x:col min="5375" max="5375" width="10" customWidth="1"/>
    <x:col min="5376" max="5376" width="17.375" customWidth="1"/>
    <x:col min="5377" max="5377" width="6.375" customWidth="1"/>
    <x:col min="5378" max="5378" width="6.5" customWidth="1"/>
    <x:col min="5379" max="5379" width="6.25" customWidth="1"/>
    <x:col min="5380" max="5394" width="0" hidden="1" customWidth="1"/>
    <x:col min="5395" max="5395" width="14.25" customWidth="1"/>
    <x:col min="5396" max="5396" width="12.625" customWidth="1"/>
    <x:col min="5397" max="5397" width="14.375" customWidth="1"/>
    <x:col min="5398" max="5398" width="13" customWidth="1"/>
    <x:col min="5399" max="5399" width="12.625" customWidth="1"/>
    <x:col min="5400" max="5400" width="15.625" customWidth="1"/>
    <x:col min="5401" max="5401" width="15.75" customWidth="1"/>
    <x:col min="5402" max="5403" width="0" hidden="1" customWidth="1"/>
    <x:col min="5630" max="5630" width="6" customWidth="1"/>
    <x:col min="5631" max="5631" width="10" customWidth="1"/>
    <x:col min="5632" max="5632" width="17.375" customWidth="1"/>
    <x:col min="5633" max="5633" width="6.375" customWidth="1"/>
    <x:col min="5634" max="5634" width="6.5" customWidth="1"/>
    <x:col min="5635" max="5635" width="6.25" customWidth="1"/>
    <x:col min="5636" max="5650" width="0" hidden="1" customWidth="1"/>
    <x:col min="5651" max="5651" width="14.25" customWidth="1"/>
    <x:col min="5652" max="5652" width="12.625" customWidth="1"/>
    <x:col min="5653" max="5653" width="14.375" customWidth="1"/>
    <x:col min="5654" max="5654" width="13" customWidth="1"/>
    <x:col min="5655" max="5655" width="12.625" customWidth="1"/>
    <x:col min="5656" max="5656" width="15.625" customWidth="1"/>
    <x:col min="5657" max="5657" width="15.75" customWidth="1"/>
    <x:col min="5658" max="5659" width="0" hidden="1" customWidth="1"/>
    <x:col min="5886" max="5886" width="6" customWidth="1"/>
    <x:col min="5887" max="5887" width="10" customWidth="1"/>
    <x:col min="5888" max="5888" width="17.375" customWidth="1"/>
    <x:col min="5889" max="5889" width="6.375" customWidth="1"/>
    <x:col min="5890" max="5890" width="6.5" customWidth="1"/>
    <x:col min="5891" max="5891" width="6.25" customWidth="1"/>
    <x:col min="5892" max="5906" width="0" hidden="1" customWidth="1"/>
    <x:col min="5907" max="5907" width="14.25" customWidth="1"/>
    <x:col min="5908" max="5908" width="12.625" customWidth="1"/>
    <x:col min="5909" max="5909" width="14.375" customWidth="1"/>
    <x:col min="5910" max="5910" width="13" customWidth="1"/>
    <x:col min="5911" max="5911" width="12.625" customWidth="1"/>
    <x:col min="5912" max="5912" width="15.625" customWidth="1"/>
    <x:col min="5913" max="5913" width="15.75" customWidth="1"/>
    <x:col min="5914" max="5915" width="0" hidden="1" customWidth="1"/>
    <x:col min="6142" max="6142" width="6" customWidth="1"/>
    <x:col min="6143" max="6143" width="10" customWidth="1"/>
    <x:col min="6144" max="6144" width="17.375" customWidth="1"/>
    <x:col min="6145" max="6145" width="6.375" customWidth="1"/>
    <x:col min="6146" max="6146" width="6.5" customWidth="1"/>
    <x:col min="6147" max="6147" width="6.25" customWidth="1"/>
    <x:col min="6148" max="6162" width="0" hidden="1" customWidth="1"/>
    <x:col min="6163" max="6163" width="14.25" customWidth="1"/>
    <x:col min="6164" max="6164" width="12.625" customWidth="1"/>
    <x:col min="6165" max="6165" width="14.375" customWidth="1"/>
    <x:col min="6166" max="6166" width="13" customWidth="1"/>
    <x:col min="6167" max="6167" width="12.625" customWidth="1"/>
    <x:col min="6168" max="6168" width="15.625" customWidth="1"/>
    <x:col min="6169" max="6169" width="15.75" customWidth="1"/>
    <x:col min="6170" max="6171" width="0" hidden="1" customWidth="1"/>
    <x:col min="6398" max="6398" width="6" customWidth="1"/>
    <x:col min="6399" max="6399" width="10" customWidth="1"/>
    <x:col min="6400" max="6400" width="17.375" customWidth="1"/>
    <x:col min="6401" max="6401" width="6.375" customWidth="1"/>
    <x:col min="6402" max="6402" width="6.5" customWidth="1"/>
    <x:col min="6403" max="6403" width="6.25" customWidth="1"/>
    <x:col min="6404" max="6418" width="0" hidden="1" customWidth="1"/>
    <x:col min="6419" max="6419" width="14.25" customWidth="1"/>
    <x:col min="6420" max="6420" width="12.625" customWidth="1"/>
    <x:col min="6421" max="6421" width="14.375" customWidth="1"/>
    <x:col min="6422" max="6422" width="13" customWidth="1"/>
    <x:col min="6423" max="6423" width="12.625" customWidth="1"/>
    <x:col min="6424" max="6424" width="15.625" customWidth="1"/>
    <x:col min="6425" max="6425" width="15.75" customWidth="1"/>
    <x:col min="6426" max="6427" width="0" hidden="1" customWidth="1"/>
    <x:col min="6654" max="6654" width="6" customWidth="1"/>
    <x:col min="6655" max="6655" width="10" customWidth="1"/>
    <x:col min="6656" max="6656" width="17.375" customWidth="1"/>
    <x:col min="6657" max="6657" width="6.375" customWidth="1"/>
    <x:col min="6658" max="6658" width="6.5" customWidth="1"/>
    <x:col min="6659" max="6659" width="6.25" customWidth="1"/>
    <x:col min="6660" max="6674" width="0" hidden="1" customWidth="1"/>
    <x:col min="6675" max="6675" width="14.25" customWidth="1"/>
    <x:col min="6676" max="6676" width="12.625" customWidth="1"/>
    <x:col min="6677" max="6677" width="14.375" customWidth="1"/>
    <x:col min="6678" max="6678" width="13" customWidth="1"/>
    <x:col min="6679" max="6679" width="12.625" customWidth="1"/>
    <x:col min="6680" max="6680" width="15.625" customWidth="1"/>
    <x:col min="6681" max="6681" width="15.75" customWidth="1"/>
    <x:col min="6682" max="6683" width="0" hidden="1" customWidth="1"/>
    <x:col min="6910" max="6910" width="6" customWidth="1"/>
    <x:col min="6911" max="6911" width="10" customWidth="1"/>
    <x:col min="6912" max="6912" width="17.375" customWidth="1"/>
    <x:col min="6913" max="6913" width="6.375" customWidth="1"/>
    <x:col min="6914" max="6914" width="6.5" customWidth="1"/>
    <x:col min="6915" max="6915" width="6.25" customWidth="1"/>
    <x:col min="6916" max="6930" width="0" hidden="1" customWidth="1"/>
    <x:col min="6931" max="6931" width="14.25" customWidth="1"/>
    <x:col min="6932" max="6932" width="12.625" customWidth="1"/>
    <x:col min="6933" max="6933" width="14.375" customWidth="1"/>
    <x:col min="6934" max="6934" width="13" customWidth="1"/>
    <x:col min="6935" max="6935" width="12.625" customWidth="1"/>
    <x:col min="6936" max="6936" width="15.625" customWidth="1"/>
    <x:col min="6937" max="6937" width="15.75" customWidth="1"/>
    <x:col min="6938" max="6939" width="0" hidden="1" customWidth="1"/>
    <x:col min="7166" max="7166" width="6" customWidth="1"/>
    <x:col min="7167" max="7167" width="10" customWidth="1"/>
    <x:col min="7168" max="7168" width="17.375" customWidth="1"/>
    <x:col min="7169" max="7169" width="6.375" customWidth="1"/>
    <x:col min="7170" max="7170" width="6.5" customWidth="1"/>
    <x:col min="7171" max="7171" width="6.25" customWidth="1"/>
    <x:col min="7172" max="7186" width="0" hidden="1" customWidth="1"/>
    <x:col min="7187" max="7187" width="14.25" customWidth="1"/>
    <x:col min="7188" max="7188" width="12.625" customWidth="1"/>
    <x:col min="7189" max="7189" width="14.375" customWidth="1"/>
    <x:col min="7190" max="7190" width="13" customWidth="1"/>
    <x:col min="7191" max="7191" width="12.625" customWidth="1"/>
    <x:col min="7192" max="7192" width="15.625" customWidth="1"/>
    <x:col min="7193" max="7193" width="15.75" customWidth="1"/>
    <x:col min="7194" max="7195" width="0" hidden="1" customWidth="1"/>
    <x:col min="7422" max="7422" width="6" customWidth="1"/>
    <x:col min="7423" max="7423" width="10" customWidth="1"/>
    <x:col min="7424" max="7424" width="17.375" customWidth="1"/>
    <x:col min="7425" max="7425" width="6.375" customWidth="1"/>
    <x:col min="7426" max="7426" width="6.5" customWidth="1"/>
    <x:col min="7427" max="7427" width="6.25" customWidth="1"/>
    <x:col min="7428" max="7442" width="0" hidden="1" customWidth="1"/>
    <x:col min="7443" max="7443" width="14.25" customWidth="1"/>
    <x:col min="7444" max="7444" width="12.625" customWidth="1"/>
    <x:col min="7445" max="7445" width="14.375" customWidth="1"/>
    <x:col min="7446" max="7446" width="13" customWidth="1"/>
    <x:col min="7447" max="7447" width="12.625" customWidth="1"/>
    <x:col min="7448" max="7448" width="15.625" customWidth="1"/>
    <x:col min="7449" max="7449" width="15.75" customWidth="1"/>
    <x:col min="7450" max="7451" width="0" hidden="1" customWidth="1"/>
    <x:col min="7678" max="7678" width="6" customWidth="1"/>
    <x:col min="7679" max="7679" width="10" customWidth="1"/>
    <x:col min="7680" max="7680" width="17.375" customWidth="1"/>
    <x:col min="7681" max="7681" width="6.375" customWidth="1"/>
    <x:col min="7682" max="7682" width="6.5" customWidth="1"/>
    <x:col min="7683" max="7683" width="6.25" customWidth="1"/>
    <x:col min="7684" max="7698" width="0" hidden="1" customWidth="1"/>
    <x:col min="7699" max="7699" width="14.25" customWidth="1"/>
    <x:col min="7700" max="7700" width="12.625" customWidth="1"/>
    <x:col min="7701" max="7701" width="14.375" customWidth="1"/>
    <x:col min="7702" max="7702" width="13" customWidth="1"/>
    <x:col min="7703" max="7703" width="12.625" customWidth="1"/>
    <x:col min="7704" max="7704" width="15.625" customWidth="1"/>
    <x:col min="7705" max="7705" width="15.75" customWidth="1"/>
    <x:col min="7706" max="7707" width="0" hidden="1" customWidth="1"/>
    <x:col min="7934" max="7934" width="6" customWidth="1"/>
    <x:col min="7935" max="7935" width="10" customWidth="1"/>
    <x:col min="7936" max="7936" width="17.375" customWidth="1"/>
    <x:col min="7937" max="7937" width="6.375" customWidth="1"/>
    <x:col min="7938" max="7938" width="6.5" customWidth="1"/>
    <x:col min="7939" max="7939" width="6.25" customWidth="1"/>
    <x:col min="7940" max="7954" width="0" hidden="1" customWidth="1"/>
    <x:col min="7955" max="7955" width="14.25" customWidth="1"/>
    <x:col min="7956" max="7956" width="12.625" customWidth="1"/>
    <x:col min="7957" max="7957" width="14.375" customWidth="1"/>
    <x:col min="7958" max="7958" width="13" customWidth="1"/>
    <x:col min="7959" max="7959" width="12.625" customWidth="1"/>
    <x:col min="7960" max="7960" width="15.625" customWidth="1"/>
    <x:col min="7961" max="7961" width="15.75" customWidth="1"/>
    <x:col min="7962" max="7963" width="0" hidden="1" customWidth="1"/>
    <x:col min="8190" max="8190" width="6" customWidth="1"/>
    <x:col min="8191" max="8191" width="10" customWidth="1"/>
    <x:col min="8192" max="8192" width="17.375" customWidth="1"/>
    <x:col min="8193" max="8193" width="6.375" customWidth="1"/>
    <x:col min="8194" max="8194" width="6.5" customWidth="1"/>
    <x:col min="8195" max="8195" width="6.25" customWidth="1"/>
    <x:col min="8196" max="8210" width="0" hidden="1" customWidth="1"/>
    <x:col min="8211" max="8211" width="14.25" customWidth="1"/>
    <x:col min="8212" max="8212" width="12.625" customWidth="1"/>
    <x:col min="8213" max="8213" width="14.375" customWidth="1"/>
    <x:col min="8214" max="8214" width="13" customWidth="1"/>
    <x:col min="8215" max="8215" width="12.625" customWidth="1"/>
    <x:col min="8216" max="8216" width="15.625" customWidth="1"/>
    <x:col min="8217" max="8217" width="15.75" customWidth="1"/>
    <x:col min="8218" max="8219" width="0" hidden="1" customWidth="1"/>
    <x:col min="8446" max="8446" width="6" customWidth="1"/>
    <x:col min="8447" max="8447" width="10" customWidth="1"/>
    <x:col min="8448" max="8448" width="17.375" customWidth="1"/>
    <x:col min="8449" max="8449" width="6.375" customWidth="1"/>
    <x:col min="8450" max="8450" width="6.5" customWidth="1"/>
    <x:col min="8451" max="8451" width="6.25" customWidth="1"/>
    <x:col min="8452" max="8466" width="0" hidden="1" customWidth="1"/>
    <x:col min="8467" max="8467" width="14.25" customWidth="1"/>
    <x:col min="8468" max="8468" width="12.625" customWidth="1"/>
    <x:col min="8469" max="8469" width="14.375" customWidth="1"/>
    <x:col min="8470" max="8470" width="13" customWidth="1"/>
    <x:col min="8471" max="8471" width="12.625" customWidth="1"/>
    <x:col min="8472" max="8472" width="15.625" customWidth="1"/>
    <x:col min="8473" max="8473" width="15.75" customWidth="1"/>
    <x:col min="8474" max="8475" width="0" hidden="1" customWidth="1"/>
    <x:col min="8702" max="8702" width="6" customWidth="1"/>
    <x:col min="8703" max="8703" width="10" customWidth="1"/>
    <x:col min="8704" max="8704" width="17.375" customWidth="1"/>
    <x:col min="8705" max="8705" width="6.375" customWidth="1"/>
    <x:col min="8706" max="8706" width="6.5" customWidth="1"/>
    <x:col min="8707" max="8707" width="6.25" customWidth="1"/>
    <x:col min="8708" max="8722" width="0" hidden="1" customWidth="1"/>
    <x:col min="8723" max="8723" width="14.25" customWidth="1"/>
    <x:col min="8724" max="8724" width="12.625" customWidth="1"/>
    <x:col min="8725" max="8725" width="14.375" customWidth="1"/>
    <x:col min="8726" max="8726" width="13" customWidth="1"/>
    <x:col min="8727" max="8727" width="12.625" customWidth="1"/>
    <x:col min="8728" max="8728" width="15.625" customWidth="1"/>
    <x:col min="8729" max="8729" width="15.75" customWidth="1"/>
    <x:col min="8730" max="8731" width="0" hidden="1" customWidth="1"/>
    <x:col min="8958" max="8958" width="6" customWidth="1"/>
    <x:col min="8959" max="8959" width="10" customWidth="1"/>
    <x:col min="8960" max="8960" width="17.375" customWidth="1"/>
    <x:col min="8961" max="8961" width="6.375" customWidth="1"/>
    <x:col min="8962" max="8962" width="6.5" customWidth="1"/>
    <x:col min="8963" max="8963" width="6.25" customWidth="1"/>
    <x:col min="8964" max="8978" width="0" hidden="1" customWidth="1"/>
    <x:col min="8979" max="8979" width="14.25" customWidth="1"/>
    <x:col min="8980" max="8980" width="12.625" customWidth="1"/>
    <x:col min="8981" max="8981" width="14.375" customWidth="1"/>
    <x:col min="8982" max="8982" width="13" customWidth="1"/>
    <x:col min="8983" max="8983" width="12.625" customWidth="1"/>
    <x:col min="8984" max="8984" width="15.625" customWidth="1"/>
    <x:col min="8985" max="8985" width="15.75" customWidth="1"/>
    <x:col min="8986" max="8987" width="0" hidden="1" customWidth="1"/>
    <x:col min="9214" max="9214" width="6" customWidth="1"/>
    <x:col min="9215" max="9215" width="10" customWidth="1"/>
    <x:col min="9216" max="9216" width="17.375" customWidth="1"/>
    <x:col min="9217" max="9217" width="6.375" customWidth="1"/>
    <x:col min="9218" max="9218" width="6.5" customWidth="1"/>
    <x:col min="9219" max="9219" width="6.25" customWidth="1"/>
    <x:col min="9220" max="9234" width="0" hidden="1" customWidth="1"/>
    <x:col min="9235" max="9235" width="14.25" customWidth="1"/>
    <x:col min="9236" max="9236" width="12.625" customWidth="1"/>
    <x:col min="9237" max="9237" width="14.375" customWidth="1"/>
    <x:col min="9238" max="9238" width="13" customWidth="1"/>
    <x:col min="9239" max="9239" width="12.625" customWidth="1"/>
    <x:col min="9240" max="9240" width="15.625" customWidth="1"/>
    <x:col min="9241" max="9241" width="15.75" customWidth="1"/>
    <x:col min="9242" max="9243" width="0" hidden="1" customWidth="1"/>
    <x:col min="9470" max="9470" width="6" customWidth="1"/>
    <x:col min="9471" max="9471" width="10" customWidth="1"/>
    <x:col min="9472" max="9472" width="17.375" customWidth="1"/>
    <x:col min="9473" max="9473" width="6.375" customWidth="1"/>
    <x:col min="9474" max="9474" width="6.5" customWidth="1"/>
    <x:col min="9475" max="9475" width="6.25" customWidth="1"/>
    <x:col min="9476" max="9490" width="0" hidden="1" customWidth="1"/>
    <x:col min="9491" max="9491" width="14.25" customWidth="1"/>
    <x:col min="9492" max="9492" width="12.625" customWidth="1"/>
    <x:col min="9493" max="9493" width="14.375" customWidth="1"/>
    <x:col min="9494" max="9494" width="13" customWidth="1"/>
    <x:col min="9495" max="9495" width="12.625" customWidth="1"/>
    <x:col min="9496" max="9496" width="15.625" customWidth="1"/>
    <x:col min="9497" max="9497" width="15.75" customWidth="1"/>
    <x:col min="9498" max="9499" width="0" hidden="1" customWidth="1"/>
    <x:col min="9726" max="9726" width="6" customWidth="1"/>
    <x:col min="9727" max="9727" width="10" customWidth="1"/>
    <x:col min="9728" max="9728" width="17.375" customWidth="1"/>
    <x:col min="9729" max="9729" width="6.375" customWidth="1"/>
    <x:col min="9730" max="9730" width="6.5" customWidth="1"/>
    <x:col min="9731" max="9731" width="6.25" customWidth="1"/>
    <x:col min="9732" max="9746" width="0" hidden="1" customWidth="1"/>
    <x:col min="9747" max="9747" width="14.25" customWidth="1"/>
    <x:col min="9748" max="9748" width="12.625" customWidth="1"/>
    <x:col min="9749" max="9749" width="14.375" customWidth="1"/>
    <x:col min="9750" max="9750" width="13" customWidth="1"/>
    <x:col min="9751" max="9751" width="12.625" customWidth="1"/>
    <x:col min="9752" max="9752" width="15.625" customWidth="1"/>
    <x:col min="9753" max="9753" width="15.75" customWidth="1"/>
    <x:col min="9754" max="9755" width="0" hidden="1" customWidth="1"/>
    <x:col min="9982" max="9982" width="6" customWidth="1"/>
    <x:col min="9983" max="9983" width="10" customWidth="1"/>
    <x:col min="9984" max="9984" width="17.375" customWidth="1"/>
    <x:col min="9985" max="9985" width="6.375" customWidth="1"/>
    <x:col min="9986" max="9986" width="6.5" customWidth="1"/>
    <x:col min="9987" max="9987" width="6.25" customWidth="1"/>
    <x:col min="9988" max="10002" width="0" hidden="1" customWidth="1"/>
    <x:col min="10003" max="10003" width="14.25" customWidth="1"/>
    <x:col min="10004" max="10004" width="12.625" customWidth="1"/>
    <x:col min="10005" max="10005" width="14.375" customWidth="1"/>
    <x:col min="10006" max="10006" width="13" customWidth="1"/>
    <x:col min="10007" max="10007" width="12.625" customWidth="1"/>
    <x:col min="10008" max="10008" width="15.625" customWidth="1"/>
    <x:col min="10009" max="10009" width="15.75" customWidth="1"/>
    <x:col min="10010" max="10011" width="0" hidden="1" customWidth="1"/>
    <x:col min="10238" max="10238" width="6" customWidth="1"/>
    <x:col min="10239" max="10239" width="10" customWidth="1"/>
    <x:col min="10240" max="10240" width="17.375" customWidth="1"/>
    <x:col min="10241" max="10241" width="6.375" customWidth="1"/>
    <x:col min="10242" max="10242" width="6.5" customWidth="1"/>
    <x:col min="10243" max="10243" width="6.25" customWidth="1"/>
    <x:col min="10244" max="10258" width="0" hidden="1" customWidth="1"/>
    <x:col min="10259" max="10259" width="14.25" customWidth="1"/>
    <x:col min="10260" max="10260" width="12.625" customWidth="1"/>
    <x:col min="10261" max="10261" width="14.375" customWidth="1"/>
    <x:col min="10262" max="10262" width="13" customWidth="1"/>
    <x:col min="10263" max="10263" width="12.625" customWidth="1"/>
    <x:col min="10264" max="10264" width="15.625" customWidth="1"/>
    <x:col min="10265" max="10265" width="15.75" customWidth="1"/>
    <x:col min="10266" max="10267" width="0" hidden="1" customWidth="1"/>
    <x:col min="10494" max="10494" width="6" customWidth="1"/>
    <x:col min="10495" max="10495" width="10" customWidth="1"/>
    <x:col min="10496" max="10496" width="17.375" customWidth="1"/>
    <x:col min="10497" max="10497" width="6.375" customWidth="1"/>
    <x:col min="10498" max="10498" width="6.5" customWidth="1"/>
    <x:col min="10499" max="10499" width="6.25" customWidth="1"/>
    <x:col min="10500" max="10514" width="0" hidden="1" customWidth="1"/>
    <x:col min="10515" max="10515" width="14.25" customWidth="1"/>
    <x:col min="10516" max="10516" width="12.625" customWidth="1"/>
    <x:col min="10517" max="10517" width="14.375" customWidth="1"/>
    <x:col min="10518" max="10518" width="13" customWidth="1"/>
    <x:col min="10519" max="10519" width="12.625" customWidth="1"/>
    <x:col min="10520" max="10520" width="15.625" customWidth="1"/>
    <x:col min="10521" max="10521" width="15.75" customWidth="1"/>
    <x:col min="10522" max="10523" width="0" hidden="1" customWidth="1"/>
    <x:col min="10750" max="10750" width="6" customWidth="1"/>
    <x:col min="10751" max="10751" width="10" customWidth="1"/>
    <x:col min="10752" max="10752" width="17.375" customWidth="1"/>
    <x:col min="10753" max="10753" width="6.375" customWidth="1"/>
    <x:col min="10754" max="10754" width="6.5" customWidth="1"/>
    <x:col min="10755" max="10755" width="6.25" customWidth="1"/>
    <x:col min="10756" max="10770" width="0" hidden="1" customWidth="1"/>
    <x:col min="10771" max="10771" width="14.25" customWidth="1"/>
    <x:col min="10772" max="10772" width="12.625" customWidth="1"/>
    <x:col min="10773" max="10773" width="14.375" customWidth="1"/>
    <x:col min="10774" max="10774" width="13" customWidth="1"/>
    <x:col min="10775" max="10775" width="12.625" customWidth="1"/>
    <x:col min="10776" max="10776" width="15.625" customWidth="1"/>
    <x:col min="10777" max="10777" width="15.75" customWidth="1"/>
    <x:col min="10778" max="10779" width="0" hidden="1" customWidth="1"/>
    <x:col min="11006" max="11006" width="6" customWidth="1"/>
    <x:col min="11007" max="11007" width="10" customWidth="1"/>
    <x:col min="11008" max="11008" width="17.375" customWidth="1"/>
    <x:col min="11009" max="11009" width="6.375" customWidth="1"/>
    <x:col min="11010" max="11010" width="6.5" customWidth="1"/>
    <x:col min="11011" max="11011" width="6.25" customWidth="1"/>
    <x:col min="11012" max="11026" width="0" hidden="1" customWidth="1"/>
    <x:col min="11027" max="11027" width="14.25" customWidth="1"/>
    <x:col min="11028" max="11028" width="12.625" customWidth="1"/>
    <x:col min="11029" max="11029" width="14.375" customWidth="1"/>
    <x:col min="11030" max="11030" width="13" customWidth="1"/>
    <x:col min="11031" max="11031" width="12.625" customWidth="1"/>
    <x:col min="11032" max="11032" width="15.625" customWidth="1"/>
    <x:col min="11033" max="11033" width="15.75" customWidth="1"/>
    <x:col min="11034" max="11035" width="0" hidden="1" customWidth="1"/>
    <x:col min="11262" max="11262" width="6" customWidth="1"/>
    <x:col min="11263" max="11263" width="10" customWidth="1"/>
    <x:col min="11264" max="11264" width="17.375" customWidth="1"/>
    <x:col min="11265" max="11265" width="6.375" customWidth="1"/>
    <x:col min="11266" max="11266" width="6.5" customWidth="1"/>
    <x:col min="11267" max="11267" width="6.25" customWidth="1"/>
    <x:col min="11268" max="11282" width="0" hidden="1" customWidth="1"/>
    <x:col min="11283" max="11283" width="14.25" customWidth="1"/>
    <x:col min="11284" max="11284" width="12.625" customWidth="1"/>
    <x:col min="11285" max="11285" width="14.375" customWidth="1"/>
    <x:col min="11286" max="11286" width="13" customWidth="1"/>
    <x:col min="11287" max="11287" width="12.625" customWidth="1"/>
    <x:col min="11288" max="11288" width="15.625" customWidth="1"/>
    <x:col min="11289" max="11289" width="15.75" customWidth="1"/>
    <x:col min="11290" max="11291" width="0" hidden="1" customWidth="1"/>
    <x:col min="11518" max="11518" width="6" customWidth="1"/>
    <x:col min="11519" max="11519" width="10" customWidth="1"/>
    <x:col min="11520" max="11520" width="17.375" customWidth="1"/>
    <x:col min="11521" max="11521" width="6.375" customWidth="1"/>
    <x:col min="11522" max="11522" width="6.5" customWidth="1"/>
    <x:col min="11523" max="11523" width="6.25" customWidth="1"/>
    <x:col min="11524" max="11538" width="0" hidden="1" customWidth="1"/>
    <x:col min="11539" max="11539" width="14.25" customWidth="1"/>
    <x:col min="11540" max="11540" width="12.625" customWidth="1"/>
    <x:col min="11541" max="11541" width="14.375" customWidth="1"/>
    <x:col min="11542" max="11542" width="13" customWidth="1"/>
    <x:col min="11543" max="11543" width="12.625" customWidth="1"/>
    <x:col min="11544" max="11544" width="15.625" customWidth="1"/>
    <x:col min="11545" max="11545" width="15.75" customWidth="1"/>
    <x:col min="11546" max="11547" width="0" hidden="1" customWidth="1"/>
    <x:col min="11774" max="11774" width="6" customWidth="1"/>
    <x:col min="11775" max="11775" width="10" customWidth="1"/>
    <x:col min="11776" max="11776" width="17.375" customWidth="1"/>
    <x:col min="11777" max="11777" width="6.375" customWidth="1"/>
    <x:col min="11778" max="11778" width="6.5" customWidth="1"/>
    <x:col min="11779" max="11779" width="6.25" customWidth="1"/>
    <x:col min="11780" max="11794" width="0" hidden="1" customWidth="1"/>
    <x:col min="11795" max="11795" width="14.25" customWidth="1"/>
    <x:col min="11796" max="11796" width="12.625" customWidth="1"/>
    <x:col min="11797" max="11797" width="14.375" customWidth="1"/>
    <x:col min="11798" max="11798" width="13" customWidth="1"/>
    <x:col min="11799" max="11799" width="12.625" customWidth="1"/>
    <x:col min="11800" max="11800" width="15.625" customWidth="1"/>
    <x:col min="11801" max="11801" width="15.75" customWidth="1"/>
    <x:col min="11802" max="11803" width="0" hidden="1" customWidth="1"/>
    <x:col min="12030" max="12030" width="6" customWidth="1"/>
    <x:col min="12031" max="12031" width="10" customWidth="1"/>
    <x:col min="12032" max="12032" width="17.375" customWidth="1"/>
    <x:col min="12033" max="12033" width="6.375" customWidth="1"/>
    <x:col min="12034" max="12034" width="6.5" customWidth="1"/>
    <x:col min="12035" max="12035" width="6.25" customWidth="1"/>
    <x:col min="12036" max="12050" width="0" hidden="1" customWidth="1"/>
    <x:col min="12051" max="12051" width="14.25" customWidth="1"/>
    <x:col min="12052" max="12052" width="12.625" customWidth="1"/>
    <x:col min="12053" max="12053" width="14.375" customWidth="1"/>
    <x:col min="12054" max="12054" width="13" customWidth="1"/>
    <x:col min="12055" max="12055" width="12.625" customWidth="1"/>
    <x:col min="12056" max="12056" width="15.625" customWidth="1"/>
    <x:col min="12057" max="12057" width="15.75" customWidth="1"/>
    <x:col min="12058" max="12059" width="0" hidden="1" customWidth="1"/>
    <x:col min="12286" max="12286" width="6" customWidth="1"/>
    <x:col min="12287" max="12287" width="10" customWidth="1"/>
    <x:col min="12288" max="12288" width="17.375" customWidth="1"/>
    <x:col min="12289" max="12289" width="6.375" customWidth="1"/>
    <x:col min="12290" max="12290" width="6.5" customWidth="1"/>
    <x:col min="12291" max="12291" width="6.25" customWidth="1"/>
    <x:col min="12292" max="12306" width="0" hidden="1" customWidth="1"/>
    <x:col min="12307" max="12307" width="14.25" customWidth="1"/>
    <x:col min="12308" max="12308" width="12.625" customWidth="1"/>
    <x:col min="12309" max="12309" width="14.375" customWidth="1"/>
    <x:col min="12310" max="12310" width="13" customWidth="1"/>
    <x:col min="12311" max="12311" width="12.625" customWidth="1"/>
    <x:col min="12312" max="12312" width="15.625" customWidth="1"/>
    <x:col min="12313" max="12313" width="15.75" customWidth="1"/>
    <x:col min="12314" max="12315" width="0" hidden="1" customWidth="1"/>
    <x:col min="12542" max="12542" width="6" customWidth="1"/>
    <x:col min="12543" max="12543" width="10" customWidth="1"/>
    <x:col min="12544" max="12544" width="17.375" customWidth="1"/>
    <x:col min="12545" max="12545" width="6.375" customWidth="1"/>
    <x:col min="12546" max="12546" width="6.5" customWidth="1"/>
    <x:col min="12547" max="12547" width="6.25" customWidth="1"/>
    <x:col min="12548" max="12562" width="0" hidden="1" customWidth="1"/>
    <x:col min="12563" max="12563" width="14.25" customWidth="1"/>
    <x:col min="12564" max="12564" width="12.625" customWidth="1"/>
    <x:col min="12565" max="12565" width="14.375" customWidth="1"/>
    <x:col min="12566" max="12566" width="13" customWidth="1"/>
    <x:col min="12567" max="12567" width="12.625" customWidth="1"/>
    <x:col min="12568" max="12568" width="15.625" customWidth="1"/>
    <x:col min="12569" max="12569" width="15.75" customWidth="1"/>
    <x:col min="12570" max="12571" width="0" hidden="1" customWidth="1"/>
    <x:col min="12798" max="12798" width="6" customWidth="1"/>
    <x:col min="12799" max="12799" width="10" customWidth="1"/>
    <x:col min="12800" max="12800" width="17.375" customWidth="1"/>
    <x:col min="12801" max="12801" width="6.375" customWidth="1"/>
    <x:col min="12802" max="12802" width="6.5" customWidth="1"/>
    <x:col min="12803" max="12803" width="6.25" customWidth="1"/>
    <x:col min="12804" max="12818" width="0" hidden="1" customWidth="1"/>
    <x:col min="12819" max="12819" width="14.25" customWidth="1"/>
    <x:col min="12820" max="12820" width="12.625" customWidth="1"/>
    <x:col min="12821" max="12821" width="14.375" customWidth="1"/>
    <x:col min="12822" max="12822" width="13" customWidth="1"/>
    <x:col min="12823" max="12823" width="12.625" customWidth="1"/>
    <x:col min="12824" max="12824" width="15.625" customWidth="1"/>
    <x:col min="12825" max="12825" width="15.75" customWidth="1"/>
    <x:col min="12826" max="12827" width="0" hidden="1" customWidth="1"/>
    <x:col min="13054" max="13054" width="6" customWidth="1"/>
    <x:col min="13055" max="13055" width="10" customWidth="1"/>
    <x:col min="13056" max="13056" width="17.375" customWidth="1"/>
    <x:col min="13057" max="13057" width="6.375" customWidth="1"/>
    <x:col min="13058" max="13058" width="6.5" customWidth="1"/>
    <x:col min="13059" max="13059" width="6.25" customWidth="1"/>
    <x:col min="13060" max="13074" width="0" hidden="1" customWidth="1"/>
    <x:col min="13075" max="13075" width="14.25" customWidth="1"/>
    <x:col min="13076" max="13076" width="12.625" customWidth="1"/>
    <x:col min="13077" max="13077" width="14.375" customWidth="1"/>
    <x:col min="13078" max="13078" width="13" customWidth="1"/>
    <x:col min="13079" max="13079" width="12.625" customWidth="1"/>
    <x:col min="13080" max="13080" width="15.625" customWidth="1"/>
    <x:col min="13081" max="13081" width="15.75" customWidth="1"/>
    <x:col min="13082" max="13083" width="0" hidden="1" customWidth="1"/>
    <x:col min="13310" max="13310" width="6" customWidth="1"/>
    <x:col min="13311" max="13311" width="10" customWidth="1"/>
    <x:col min="13312" max="13312" width="17.375" customWidth="1"/>
    <x:col min="13313" max="13313" width="6.375" customWidth="1"/>
    <x:col min="13314" max="13314" width="6.5" customWidth="1"/>
    <x:col min="13315" max="13315" width="6.25" customWidth="1"/>
    <x:col min="13316" max="13330" width="0" hidden="1" customWidth="1"/>
    <x:col min="13331" max="13331" width="14.25" customWidth="1"/>
    <x:col min="13332" max="13332" width="12.625" customWidth="1"/>
    <x:col min="13333" max="13333" width="14.375" customWidth="1"/>
    <x:col min="13334" max="13334" width="13" customWidth="1"/>
    <x:col min="13335" max="13335" width="12.625" customWidth="1"/>
    <x:col min="13336" max="13336" width="15.625" customWidth="1"/>
    <x:col min="13337" max="13337" width="15.75" customWidth="1"/>
    <x:col min="13338" max="13339" width="0" hidden="1" customWidth="1"/>
    <x:col min="13566" max="13566" width="6" customWidth="1"/>
    <x:col min="13567" max="13567" width="10" customWidth="1"/>
    <x:col min="13568" max="13568" width="17.375" customWidth="1"/>
    <x:col min="13569" max="13569" width="6.375" customWidth="1"/>
    <x:col min="13570" max="13570" width="6.5" customWidth="1"/>
    <x:col min="13571" max="13571" width="6.25" customWidth="1"/>
    <x:col min="13572" max="13586" width="0" hidden="1" customWidth="1"/>
    <x:col min="13587" max="13587" width="14.25" customWidth="1"/>
    <x:col min="13588" max="13588" width="12.625" customWidth="1"/>
    <x:col min="13589" max="13589" width="14.375" customWidth="1"/>
    <x:col min="13590" max="13590" width="13" customWidth="1"/>
    <x:col min="13591" max="13591" width="12.625" customWidth="1"/>
    <x:col min="13592" max="13592" width="15.625" customWidth="1"/>
    <x:col min="13593" max="13593" width="15.75" customWidth="1"/>
    <x:col min="13594" max="13595" width="0" hidden="1" customWidth="1"/>
    <x:col min="13822" max="13822" width="6" customWidth="1"/>
    <x:col min="13823" max="13823" width="10" customWidth="1"/>
    <x:col min="13824" max="13824" width="17.375" customWidth="1"/>
    <x:col min="13825" max="13825" width="6.375" customWidth="1"/>
    <x:col min="13826" max="13826" width="6.5" customWidth="1"/>
    <x:col min="13827" max="13827" width="6.25" customWidth="1"/>
    <x:col min="13828" max="13842" width="0" hidden="1" customWidth="1"/>
    <x:col min="13843" max="13843" width="14.25" customWidth="1"/>
    <x:col min="13844" max="13844" width="12.625" customWidth="1"/>
    <x:col min="13845" max="13845" width="14.375" customWidth="1"/>
    <x:col min="13846" max="13846" width="13" customWidth="1"/>
    <x:col min="13847" max="13847" width="12.625" customWidth="1"/>
    <x:col min="13848" max="13848" width="15.625" customWidth="1"/>
    <x:col min="13849" max="13849" width="15.75" customWidth="1"/>
    <x:col min="13850" max="13851" width="0" hidden="1" customWidth="1"/>
    <x:col min="14078" max="14078" width="6" customWidth="1"/>
    <x:col min="14079" max="14079" width="10" customWidth="1"/>
    <x:col min="14080" max="14080" width="17.375" customWidth="1"/>
    <x:col min="14081" max="14081" width="6.375" customWidth="1"/>
    <x:col min="14082" max="14082" width="6.5" customWidth="1"/>
    <x:col min="14083" max="14083" width="6.25" customWidth="1"/>
    <x:col min="14084" max="14098" width="0" hidden="1" customWidth="1"/>
    <x:col min="14099" max="14099" width="14.25" customWidth="1"/>
    <x:col min="14100" max="14100" width="12.625" customWidth="1"/>
    <x:col min="14101" max="14101" width="14.375" customWidth="1"/>
    <x:col min="14102" max="14102" width="13" customWidth="1"/>
    <x:col min="14103" max="14103" width="12.625" customWidth="1"/>
    <x:col min="14104" max="14104" width="15.625" customWidth="1"/>
    <x:col min="14105" max="14105" width="15.75" customWidth="1"/>
    <x:col min="14106" max="14107" width="0" hidden="1" customWidth="1"/>
    <x:col min="14334" max="14334" width="6" customWidth="1"/>
    <x:col min="14335" max="14335" width="10" customWidth="1"/>
    <x:col min="14336" max="14336" width="17.375" customWidth="1"/>
    <x:col min="14337" max="14337" width="6.375" customWidth="1"/>
    <x:col min="14338" max="14338" width="6.5" customWidth="1"/>
    <x:col min="14339" max="14339" width="6.25" customWidth="1"/>
    <x:col min="14340" max="14354" width="0" hidden="1" customWidth="1"/>
    <x:col min="14355" max="14355" width="14.25" customWidth="1"/>
    <x:col min="14356" max="14356" width="12.625" customWidth="1"/>
    <x:col min="14357" max="14357" width="14.375" customWidth="1"/>
    <x:col min="14358" max="14358" width="13" customWidth="1"/>
    <x:col min="14359" max="14359" width="12.625" customWidth="1"/>
    <x:col min="14360" max="14360" width="15.625" customWidth="1"/>
    <x:col min="14361" max="14361" width="15.75" customWidth="1"/>
    <x:col min="14362" max="14363" width="0" hidden="1" customWidth="1"/>
    <x:col min="14590" max="14590" width="6" customWidth="1"/>
    <x:col min="14591" max="14591" width="10" customWidth="1"/>
    <x:col min="14592" max="14592" width="17.375" customWidth="1"/>
    <x:col min="14593" max="14593" width="6.375" customWidth="1"/>
    <x:col min="14594" max="14594" width="6.5" customWidth="1"/>
    <x:col min="14595" max="14595" width="6.25" customWidth="1"/>
    <x:col min="14596" max="14610" width="0" hidden="1" customWidth="1"/>
    <x:col min="14611" max="14611" width="14.25" customWidth="1"/>
    <x:col min="14612" max="14612" width="12.625" customWidth="1"/>
    <x:col min="14613" max="14613" width="14.375" customWidth="1"/>
    <x:col min="14614" max="14614" width="13" customWidth="1"/>
    <x:col min="14615" max="14615" width="12.625" customWidth="1"/>
    <x:col min="14616" max="14616" width="15.625" customWidth="1"/>
    <x:col min="14617" max="14617" width="15.75" customWidth="1"/>
    <x:col min="14618" max="14619" width="0" hidden="1" customWidth="1"/>
    <x:col min="14846" max="14846" width="6" customWidth="1"/>
    <x:col min="14847" max="14847" width="10" customWidth="1"/>
    <x:col min="14848" max="14848" width="17.375" customWidth="1"/>
    <x:col min="14849" max="14849" width="6.375" customWidth="1"/>
    <x:col min="14850" max="14850" width="6.5" customWidth="1"/>
    <x:col min="14851" max="14851" width="6.25" customWidth="1"/>
    <x:col min="14852" max="14866" width="0" hidden="1" customWidth="1"/>
    <x:col min="14867" max="14867" width="14.25" customWidth="1"/>
    <x:col min="14868" max="14868" width="12.625" customWidth="1"/>
    <x:col min="14869" max="14869" width="14.375" customWidth="1"/>
    <x:col min="14870" max="14870" width="13" customWidth="1"/>
    <x:col min="14871" max="14871" width="12.625" customWidth="1"/>
    <x:col min="14872" max="14872" width="15.625" customWidth="1"/>
    <x:col min="14873" max="14873" width="15.75" customWidth="1"/>
    <x:col min="14874" max="14875" width="0" hidden="1" customWidth="1"/>
    <x:col min="15102" max="15102" width="6" customWidth="1"/>
    <x:col min="15103" max="15103" width="10" customWidth="1"/>
    <x:col min="15104" max="15104" width="17.375" customWidth="1"/>
    <x:col min="15105" max="15105" width="6.375" customWidth="1"/>
    <x:col min="15106" max="15106" width="6.5" customWidth="1"/>
    <x:col min="15107" max="15107" width="6.25" customWidth="1"/>
    <x:col min="15108" max="15122" width="0" hidden="1" customWidth="1"/>
    <x:col min="15123" max="15123" width="14.25" customWidth="1"/>
    <x:col min="15124" max="15124" width="12.625" customWidth="1"/>
    <x:col min="15125" max="15125" width="14.375" customWidth="1"/>
    <x:col min="15126" max="15126" width="13" customWidth="1"/>
    <x:col min="15127" max="15127" width="12.625" customWidth="1"/>
    <x:col min="15128" max="15128" width="15.625" customWidth="1"/>
    <x:col min="15129" max="15129" width="15.75" customWidth="1"/>
    <x:col min="15130" max="15131" width="0" hidden="1" customWidth="1"/>
    <x:col min="15358" max="15358" width="6" customWidth="1"/>
    <x:col min="15359" max="15359" width="10" customWidth="1"/>
    <x:col min="15360" max="15360" width="17.375" customWidth="1"/>
    <x:col min="15361" max="15361" width="6.375" customWidth="1"/>
    <x:col min="15362" max="15362" width="6.5" customWidth="1"/>
    <x:col min="15363" max="15363" width="6.25" customWidth="1"/>
    <x:col min="15364" max="15378" width="0" hidden="1" customWidth="1"/>
    <x:col min="15379" max="15379" width="14.25" customWidth="1"/>
    <x:col min="15380" max="15380" width="12.625" customWidth="1"/>
    <x:col min="15381" max="15381" width="14.375" customWidth="1"/>
    <x:col min="15382" max="15382" width="13" customWidth="1"/>
    <x:col min="15383" max="15383" width="12.625" customWidth="1"/>
    <x:col min="15384" max="15384" width="15.625" customWidth="1"/>
    <x:col min="15385" max="15385" width="15.75" customWidth="1"/>
    <x:col min="15386" max="15387" width="0" hidden="1" customWidth="1"/>
    <x:col min="15614" max="15614" width="6" customWidth="1"/>
    <x:col min="15615" max="15615" width="10" customWidth="1"/>
    <x:col min="15616" max="15616" width="17.375" customWidth="1"/>
    <x:col min="15617" max="15617" width="6.375" customWidth="1"/>
    <x:col min="15618" max="15618" width="6.5" customWidth="1"/>
    <x:col min="15619" max="15619" width="6.25" customWidth="1"/>
    <x:col min="15620" max="15634" width="0" hidden="1" customWidth="1"/>
    <x:col min="15635" max="15635" width="14.25" customWidth="1"/>
    <x:col min="15636" max="15636" width="12.625" customWidth="1"/>
    <x:col min="15637" max="15637" width="14.375" customWidth="1"/>
    <x:col min="15638" max="15638" width="13" customWidth="1"/>
    <x:col min="15639" max="15639" width="12.625" customWidth="1"/>
    <x:col min="15640" max="15640" width="15.625" customWidth="1"/>
    <x:col min="15641" max="15641" width="15.75" customWidth="1"/>
    <x:col min="15642" max="15643" width="0" hidden="1" customWidth="1"/>
    <x:col min="15870" max="15870" width="6" customWidth="1"/>
    <x:col min="15871" max="15871" width="10" customWidth="1"/>
    <x:col min="15872" max="15872" width="17.375" customWidth="1"/>
    <x:col min="15873" max="15873" width="6.375" customWidth="1"/>
    <x:col min="15874" max="15874" width="6.5" customWidth="1"/>
    <x:col min="15875" max="15875" width="6.25" customWidth="1"/>
    <x:col min="15876" max="15890" width="0" hidden="1" customWidth="1"/>
    <x:col min="15891" max="15891" width="14.25" customWidth="1"/>
    <x:col min="15892" max="15892" width="12.625" customWidth="1"/>
    <x:col min="15893" max="15893" width="14.375" customWidth="1"/>
    <x:col min="15894" max="15894" width="13" customWidth="1"/>
    <x:col min="15895" max="15895" width="12.625" customWidth="1"/>
    <x:col min="15896" max="15896" width="15.625" customWidth="1"/>
    <x:col min="15897" max="15897" width="15.75" customWidth="1"/>
    <x:col min="15898" max="15899" width="0" hidden="1" customWidth="1"/>
    <x:col min="16126" max="16126" width="6" customWidth="1"/>
    <x:col min="16127" max="16127" width="10" customWidth="1"/>
    <x:col min="16128" max="16128" width="17.375" customWidth="1"/>
    <x:col min="16129" max="16129" width="6.375" customWidth="1"/>
    <x:col min="16130" max="16130" width="6.5" customWidth="1"/>
    <x:col min="16131" max="16131" width="6.25" customWidth="1"/>
    <x:col min="16132" max="16146" width="0" hidden="1" customWidth="1"/>
    <x:col min="16147" max="16147" width="14.25" customWidth="1"/>
    <x:col min="16148" max="16148" width="12.625" customWidth="1"/>
    <x:col min="16149" max="16149" width="14.375" customWidth="1"/>
    <x:col min="16150" max="16150" width="13" customWidth="1"/>
    <x:col min="16151" max="16151" width="12.625" customWidth="1"/>
    <x:col min="16152" max="16152" width="15.625" customWidth="1"/>
    <x:col min="16153" max="16153" width="15.75" customWidth="1"/>
    <x:col min="16154" max="16155" width="0" hidden="1" customWidth="1"/>
  </x:cols>
  <x:sheetData>
    <x:row r="1" spans="1:28" ht="35.1" customHeight="1">
      <x:c r="A1" s="235" t="s">
        <x:v>153</x:v>
      </x:c>
      <x:c r="B1" s="235"/>
      <x:c r="C1" s="235"/>
      <x:c r="D1" s="236"/>
      <x:c r="E1" s="236"/>
      <x:c r="F1" s="236"/>
      <x:c r="G1" s="235"/>
      <x:c r="H1" s="235"/>
      <x:c r="I1" s="235"/>
      <x:c r="J1" s="235"/>
      <x:c r="K1" s="235"/>
      <x:c r="L1" s="235"/>
      <x:c r="M1" s="235"/>
      <x:c r="N1" s="236"/>
      <x:c r="O1" s="235"/>
      <x:c r="P1" s="235"/>
      <x:c r="Q1" s="235"/>
      <x:c r="R1" s="235"/>
      <x:c r="S1" s="235"/>
      <x:c r="T1" s="235"/>
      <x:c r="U1" s="235"/>
      <x:c r="V1" s="235"/>
      <x:c r="W1" s="235"/>
      <x:c r="X1" s="235"/>
      <x:c r="Y1" s="235"/>
      <x:c r="Z1" s="235"/>
      <x:c r="AA1" s="235"/>
      <x:c r="AB1" s="235"/>
    </x:row>
    <x:row r="2" spans="1:28" ht="26.25" customHeight="1">
      <x:c r="A2" s="188" t="s">
        <x:v>157</x:v>
      </x:c>
      <x:c r="B2" s="9"/>
      <x:c r="D2" s="11"/>
      <x:c r="E2" s="11"/>
      <x:c r="F2" s="12"/>
      <x:c r="G2" s="12"/>
      <x:c r="H2" s="12"/>
      <x:c r="I2" s="12"/>
      <x:c r="J2" s="12"/>
      <x:c r="K2" s="12"/>
      <x:c r="L2" s="12"/>
      <x:c r="N2" s="12"/>
      <x:c r="O2" s="12"/>
      <x:c r="P2" s="12"/>
      <x:c r="Q2" s="12"/>
      <x:c r="R2" s="12"/>
      <x:c r="S2" s="12"/>
      <x:c r="T2" s="14"/>
      <x:c r="U2" s="12"/>
      <x:c r="V2" s="12"/>
      <x:c r="W2" s="12"/>
      <x:c r="X2" s="12"/>
      <x:c r="Y2" s="12"/>
      <x:c r="Z2" s="12"/>
      <x:c r="AA2" s="12"/>
      <x:c r="AB2" s="14" t="s">
        <x:v>241</x:v>
      </x:c>
    </x:row>
    <x:row r="3" spans="1:28" ht="19.5" customHeight="1">
      <x:c r="A3" s="238" t="s">
        <x:v>207</x:v>
      </x:c>
      <x:c r="B3" s="238" t="s">
        <x:v>196</x:v>
      </x:c>
      <x:c r="C3" s="238" t="s">
        <x:v>197</x:v>
      </x:c>
      <x:c r="D3" s="254" t="s">
        <x:v>203</x:v>
      </x:c>
      <x:c r="E3" s="255"/>
      <x:c r="F3" s="243" t="s">
        <x:v>274</x:v>
      </x:c>
      <x:c r="G3" s="254" t="s">
        <x:v>216</x:v>
      </x:c>
      <x:c r="H3" s="255"/>
      <x:c r="I3" s="243" t="s">
        <x:v>272</x:v>
      </x:c>
      <x:c r="J3" s="243" t="s">
        <x:v>233</x:v>
      </x:c>
      <x:c r="K3" s="243" t="s">
        <x:v>225</x:v>
      </x:c>
      <x:c r="L3" s="243" t="s">
        <x:v>251</x:v>
      </x:c>
      <x:c r="M3" s="250" t="s">
        <x:v>253</x:v>
      </x:c>
      <x:c r="N3" s="251"/>
      <x:c r="O3" s="252" t="s">
        <x:v>292</x:v>
      </x:c>
      <x:c r="P3" s="243" t="s">
        <x:v>249</x:v>
      </x:c>
      <x:c r="Q3" s="252" t="s">
        <x:v>302</x:v>
      </x:c>
      <x:c r="R3" s="252" t="s">
        <x:v>306</x:v>
      </x:c>
      <x:c r="S3" s="243" t="s">
        <x:v>289</x:v>
      </x:c>
      <x:c r="T3" s="233" t="s">
        <x:v>176</x:v>
      </x:c>
      <x:c r="U3" s="233" t="s">
        <x:v>151</x:v>
      </x:c>
      <x:c r="V3" s="262" t="s">
        <x:v>94</x:v>
      </x:c>
      <x:c r="W3" s="262"/>
      <x:c r="X3" s="262"/>
      <x:c r="Y3" s="262"/>
      <x:c r="Z3" s="262"/>
      <x:c r="AA3" s="262"/>
      <x:c r="AB3" s="262"/>
    </x:row>
    <x:row r="4" spans="1:28" ht="14.25" customHeight="1">
      <x:c r="A4" s="239"/>
      <x:c r="B4" s="239"/>
      <x:c r="C4" s="239"/>
      <x:c r="D4" s="256"/>
      <x:c r="E4" s="257"/>
      <x:c r="F4" s="244"/>
      <x:c r="G4" s="256"/>
      <x:c r="H4" s="257"/>
      <x:c r="I4" s="244"/>
      <x:c r="J4" s="244"/>
      <x:c r="K4" s="244"/>
      <x:c r="L4" s="244"/>
      <x:c r="M4" s="15" t="s">
        <x:v>169</x:v>
      </x:c>
      <x:c r="N4" s="16" t="s">
        <x:v>166</x:v>
      </x:c>
      <x:c r="O4" s="244"/>
      <x:c r="P4" s="244"/>
      <x:c r="Q4" s="253"/>
      <x:c r="R4" s="253"/>
      <x:c r="S4" s="244"/>
      <x:c r="T4" s="261"/>
      <x:c r="U4" s="261"/>
      <x:c r="V4" s="262"/>
      <x:c r="W4" s="262"/>
      <x:c r="X4" s="262"/>
      <x:c r="Y4" s="262"/>
      <x:c r="Z4" s="262"/>
      <x:c r="AA4" s="262"/>
      <x:c r="AB4" s="262"/>
    </x:row>
    <x:row r="5" spans="1:28" ht="46.5" customHeight="1">
      <x:c r="A5" s="240"/>
      <x:c r="B5" s="240"/>
      <x:c r="C5" s="240"/>
      <x:c r="D5" s="18"/>
      <x:c r="E5" s="18"/>
      <x:c r="F5" s="18"/>
      <x:c r="G5" s="18"/>
      <x:c r="H5" s="18"/>
      <x:c r="I5" s="18"/>
      <x:c r="J5" s="18"/>
      <x:c r="K5" s="18"/>
      <x:c r="L5" s="18"/>
      <x:c r="M5" s="18"/>
      <x:c r="N5" s="18"/>
      <x:c r="O5" s="18"/>
      <x:c r="P5" s="18"/>
      <x:c r="Q5" s="18"/>
      <x:c r="R5" s="18"/>
      <x:c r="S5" s="18"/>
      <x:c r="T5" s="234"/>
      <x:c r="U5" s="234"/>
      <x:c r="V5" s="17" t="s">
        <x:v>72</x:v>
      </x:c>
      <x:c r="W5" s="17" t="s">
        <x:v>78</x:v>
      </x:c>
      <x:c r="X5" s="17" t="s">
        <x:v>110</x:v>
      </x:c>
      <x:c r="Y5" s="17" t="s">
        <x:v>76</x:v>
      </x:c>
      <x:c r="Z5" s="17" t="s">
        <x:v>100</x:v>
      </x:c>
      <x:c r="AA5" s="17" t="s">
        <x:v>73</x:v>
      </x:c>
      <x:c r="AB5" s="189" t="s">
        <x:v>212</x:v>
      </x:c>
    </x:row>
    <x:row r="6" spans="1:28" ht="30" customHeight="1">
      <x:c r="A6" s="258" t="s">
        <x:v>3</x:v>
      </x:c>
      <x:c r="B6" s="259"/>
      <x:c r="C6" s="260"/>
      <x:c r="D6" s="18">
        <x:f>SUM(D7:D36)</x:f>
        <x:v>33919000</x:v>
      </x:c>
      <x:c r="E6" s="18">
        <x:f>SUM(E7:E36)</x:f>
        <x:v>407028000</x:v>
      </x:c>
      <x:c r="F6" s="18">
        <x:f>SUM(F7:F36)</x:f>
        <x:v>67838000</x:v>
      </x:c>
      <x:c r="G6" s="18"/>
      <x:c r="H6" s="18">
        <x:f>SUM(H7:H36)</x:f>
        <x:v>52173700</x:v>
      </x:c>
      <x:c r="I6" s="18">
        <x:f>SUM(I7:I36)</x:f>
        <x:v>67838000</x:v>
      </x:c>
      <x:c r="J6" s="18">
        <x:f>SUM(J7:J36)</x:f>
        <x:v>40702800</x:v>
      </x:c>
      <x:c r="K6" s="18">
        <x:f>SUM(K7:K36)</x:f>
        <x:v>6960000</x:v>
      </x:c>
      <x:c r="L6" s="18">
        <x:f>SUM(L7:L36)</x:f>
        <x:v>17400000</x:v>
      </x:c>
      <x:c r="M6" s="18">
        <x:f>SUM(M8:M36)</x:f>
        <x:v>642</x:v>
      </x:c>
      <x:c r="N6" s="18">
        <x:f>SUM(N8:N36)</x:f>
        <x:v>66355950</x:v>
      </x:c>
      <x:c r="O6" s="18">
        <x:f>SUM(O8:O36)</x:f>
        <x:v>17520000</x:v>
      </x:c>
      <x:c r="P6" s="18">
        <x:f>SUM(P7:P36)</x:f>
        <x:v>5520000</x:v>
      </x:c>
      <x:c r="Q6" s="18">
        <x:f>SUM(Q7:Q36)</x:f>
        <x:v>63000000</x:v>
      </x:c>
      <x:c r="R6" s="18">
        <x:f>SUM(R7:R36)</x:f>
        <x:v>812336450</x:v>
      </x:c>
      <x:c r="S6" s="18">
        <x:f>SUM(S7:S36)</x:f>
        <x:v>38280000</x:v>
      </x:c>
      <x:c r="T6" s="18">
        <x:f>SUM(T7:T36)</x:f>
        <x:v>850616450</x:v>
      </x:c>
      <x:c r="U6" s="172">
        <x:f>SUM(U7:U37)</x:f>
        <x:v>815816450</x:v>
      </x:c>
      <x:c r="V6" s="18">
        <x:f>SUM(V7:V35)</x:f>
        <x:v>24433530</x:v>
      </x:c>
      <x:c r="W6" s="18">
        <x:f>SUM(W7:W35)</x:f>
        <x:v>1600250</x:v>
      </x:c>
      <x:c r="X6" s="18">
        <x:f>SUM(X7:X35)</x:f>
        <x:v>36711620</x:v>
      </x:c>
      <x:c r="Y6" s="18">
        <x:f>SUM(Y7:Y35)</x:f>
        <x:v>4568430</x:v>
      </x:c>
      <x:c r="Z6" s="18">
        <x:f>SUM(Z7:Z35)</x:f>
        <x:v>7342210</x:v>
      </x:c>
      <x:c r="AA6" s="18">
        <x:f>SUM(AA7:AA35)</x:f>
        <x:v>70884580</x:v>
      </x:c>
      <x:c r="AB6" s="172">
        <x:f>SUM(AB7:AB37)</x:f>
        <x:v>145540620</x:v>
      </x:c>
    </x:row>
    <x:row r="7" spans="1:28" ht="30" customHeight="1">
      <x:c r="A7" s="20">
        <x:v>1</x:v>
      </x:c>
      <x:c r="B7" s="20" t="s">
        <x:v>301</x:v>
      </x:c>
      <x:c r="C7" s="21">
        <x:v>17</x:v>
      </x:c>
      <x:c r="D7" s="22">
        <x:v>1922000</x:v>
      </x:c>
      <x:c r="E7" s="22">
        <x:f>D7*12</x:f>
        <x:v>23064000</x:v>
      </x:c>
      <x:c r="F7" s="22">
        <x:f>D7*200%</x:f>
        <x:v>3844000</x:v>
      </x:c>
      <x:c r="G7" s="171">
        <x:v>1</x:v>
      </x:c>
      <x:c r="H7" s="22">
        <x:f>D7*G7*2</x:f>
        <x:v>3844000</x:v>
      </x:c>
      <x:c r="I7" s="22">
        <x:f>D7*200%</x:f>
        <x:v>3844000</x:v>
      </x:c>
      <x:c r="J7" s="22">
        <x:f>D7*60%*2</x:f>
        <x:v>2306400</x:v>
      </x:c>
      <x:c r="K7" s="22">
        <x:f>60000*12</x:f>
        <x:v>720000</x:v>
      </x:c>
      <x:c r="L7" s="22">
        <x:f>50000*12</x:f>
        <x:v>600000</x:v>
      </x:c>
      <x:c r="M7" s="28"/>
      <x:c r="N7" s="22"/>
      <x:c r="O7" s="22"/>
      <x:c r="P7" s="22">
        <x:f>80000*12</x:f>
        <x:v>960000</x:v>
      </x:c>
      <x:c r="Q7" s="22">
        <x:f>200000*12</x:f>
        <x:v>2400000</x:v>
      </x:c>
      <x:c r="R7" s="23">
        <x:f>E7+F7+H7+J7+K7+L7+N7+O7+P7+Q7+I7</x:f>
        <x:v>41582400</x:v>
      </x:c>
      <x:c r="S7" s="23">
        <x:f>110000*12</x:f>
        <x:v>1320000</x:v>
      </x:c>
      <x:c r="T7" s="173">
        <x:f>R7+S7</x:f>
        <x:v>42902400</x:v>
      </x:c>
      <x:c r="U7" s="173">
        <x:f>R7+120000</x:f>
        <x:v>41702400</x:v>
      </x:c>
      <x:c r="V7" s="23">
        <x:f>ROUNDDOWN(U7*2.995%,-1)</x:f>
        <x:v>1248980</x:v>
      </x:c>
      <x:c r="W7" s="23">
        <x:f>ROUNDDOWN(V7*6.55%,-1)</x:f>
        <x:v>81800</x:v>
      </x:c>
      <x:c r="X7" s="23">
        <x:f>ROUNDDOWN(U7*0.045,-1)</x:f>
        <x:v>1876600</x:v>
      </x:c>
      <x:c r="Y7" s="23">
        <x:f>ROUNDDOWN(U7*0.0056,-1)</x:f>
        <x:v>233530</x:v>
      </x:c>
      <x:c r="Z7" s="23">
        <x:f>ROUNDDOWN(U7*0.009,-1)</x:f>
        <x:v>375320</x:v>
      </x:c>
      <x:c r="AA7" s="23">
        <x:f>ROUNDDOWN(T7/12,-1)</x:f>
        <x:v>3575200</x:v>
      </x:c>
      <x:c r="AB7" s="173">
        <x:f>SUM(V7:AA7)</x:f>
        <x:v>7391430</x:v>
      </x:c>
    </x:row>
    <x:row r="8" spans="1:28" ht="30" customHeight="1">
      <x:c r="A8" s="20">
        <x:v>2</x:v>
      </x:c>
      <x:c r="B8" s="20" t="s">
        <x:v>229</x:v>
      </x:c>
      <x:c r="C8" s="21">
        <x:v>19</x:v>
      </x:c>
      <x:c r="D8" s="22">
        <x:v>1769000</x:v>
      </x:c>
      <x:c r="E8" s="22">
        <x:f>D8*12</x:f>
        <x:v>21228000</x:v>
      </x:c>
      <x:c r="F8" s="22">
        <x:f>D8*200%</x:f>
        <x:v>3538000</x:v>
      </x:c>
      <x:c r="G8" s="171">
        <x:v>1</x:v>
      </x:c>
      <x:c r="H8" s="22">
        <x:f>D8*G8*2</x:f>
        <x:v>3538000</x:v>
      </x:c>
      <x:c r="I8" s="22">
        <x:f>D8*200%</x:f>
        <x:v>3538000</x:v>
      </x:c>
      <x:c r="J8" s="22">
        <x:f>D8*60%*2</x:f>
        <x:v>2122800</x:v>
      </x:c>
      <x:c r="K8" s="22">
        <x:f>60000*12</x:f>
        <x:v>720000</x:v>
      </x:c>
      <x:c r="L8" s="22">
        <x:f>50000*12</x:f>
        <x:v>600000</x:v>
      </x:c>
      <x:c r="M8" s="28">
        <x:v>8</x:v>
      </x:c>
      <x:c r="N8" s="22">
        <x:f>ROUNDDOWN((E8+L8+O8)*1/209*1.5*8,-1)</x:f>
        <x:v>1253280</x:v>
      </x:c>
      <x:c r="O8" s="22"/>
      <x:c r="P8" s="22">
        <x:f>40000*12</x:f>
        <x:v>480000</x:v>
      </x:c>
      <x:c r="Q8" s="22">
        <x:f>200000*12</x:f>
        <x:v>2400000</x:v>
      </x:c>
      <x:c r="R8" s="23">
        <x:f>E8+F8+H8+J8+K8+L8+N8+O8+P8+Q8+I8</x:f>
        <x:v>39418080</x:v>
      </x:c>
      <x:c r="S8" s="23">
        <x:f>110000*12</x:f>
        <x:v>1320000</x:v>
      </x:c>
      <x:c r="T8" s="173">
        <x:f>R8+S8</x:f>
        <x:v>40738080</x:v>
      </x:c>
      <x:c r="U8" s="173">
        <x:f>R8+120000</x:f>
        <x:v>39538080</x:v>
      </x:c>
      <x:c r="V8" s="23">
        <x:f>ROUNDDOWN(U8*2.995%,-1)</x:f>
        <x:v>1184160</x:v>
      </x:c>
      <x:c r="W8" s="23">
        <x:f>ROUNDDOWN(V8*6.55%,-1)</x:f>
        <x:v>77560</x:v>
      </x:c>
      <x:c r="X8" s="23">
        <x:f>ROUNDDOWN(U8*0.045,-1)</x:f>
        <x:v>1779210</x:v>
      </x:c>
      <x:c r="Y8" s="23">
        <x:f>ROUNDDOWN(U8*0.0056,-1)</x:f>
        <x:v>221410</x:v>
      </x:c>
      <x:c r="Z8" s="23">
        <x:f>ROUNDDOWN(U8*0.009,-1)</x:f>
        <x:v>355840</x:v>
      </x:c>
      <x:c r="AA8" s="23">
        <x:f>ROUNDDOWN(T8/12,-1)</x:f>
        <x:v>3394840</x:v>
      </x:c>
      <x:c r="AB8" s="173">
        <x:f>SUM(V8:AA8)</x:f>
        <x:v>7013020</x:v>
      </x:c>
    </x:row>
    <x:row r="9" spans="1:28" ht="30" customHeight="1">
      <x:c r="A9" s="20">
        <x:v>3</x:v>
      </x:c>
      <x:c r="B9" s="20" t="s">
        <x:v>287</x:v>
      </x:c>
      <x:c r="C9" s="21">
        <x:v>9</x:v>
      </x:c>
      <x:c r="D9" s="22">
        <x:v>1331000</x:v>
      </x:c>
      <x:c r="E9" s="22">
        <x:f>D9*12</x:f>
        <x:v>15972000</x:v>
      </x:c>
      <x:c r="F9" s="22">
        <x:f>D9*200%</x:f>
        <x:v>2662000</x:v>
      </x:c>
      <x:c r="G9" s="171">
        <x:v>0.90000000000000002</x:v>
      </x:c>
      <x:c r="H9" s="22">
        <x:f>D9*G9*2</x:f>
        <x:v>2395800</x:v>
      </x:c>
      <x:c r="I9" s="22">
        <x:f>D9*200%</x:f>
        <x:v>2662000</x:v>
      </x:c>
      <x:c r="J9" s="22">
        <x:f>D9*60%*2</x:f>
        <x:v>1597200</x:v>
      </x:c>
      <x:c r="K9" s="22">
        <x:f>40000*12</x:f>
        <x:v>480000</x:v>
      </x:c>
      <x:c r="L9" s="22">
        <x:f>50000*12</x:f>
        <x:v>600000</x:v>
      </x:c>
      <x:c r="M9" s="28">
        <x:v>8</x:v>
      </x:c>
      <x:c r="N9" s="22">
        <x:f>ROUNDDOWN((E9+L9+O9)*1/209*1.5*8,-1)</x:f>
        <x:v>979060</x:v>
      </x:c>
      <x:c r="O9" s="22">
        <x:f>40000*12</x:f>
        <x:v>480000</x:v>
      </x:c>
      <x:c r="P9" s="22">
        <x:f>80000*12</x:f>
        <x:v>960000</x:v>
      </x:c>
      <x:c r="Q9" s="22">
        <x:f>200000*12</x:f>
        <x:v>2400000</x:v>
      </x:c>
      <x:c r="R9" s="23">
        <x:f>E9+F9+H9+J9+K9+L9+N9+O9+P9+Q9+I9</x:f>
        <x:v>31188060</x:v>
      </x:c>
      <x:c r="S9" s="23">
        <x:f>110000*12</x:f>
        <x:v>1320000</x:v>
      </x:c>
      <x:c r="T9" s="173">
        <x:f>R9+S9</x:f>
        <x:v>32508060</x:v>
      </x:c>
      <x:c r="U9" s="173">
        <x:f>R9+120000</x:f>
        <x:v>31308060</x:v>
      </x:c>
      <x:c r="V9" s="23">
        <x:f>ROUNDDOWN(U9*2.995%,-1)</x:f>
        <x:v>937670</x:v>
      </x:c>
      <x:c r="W9" s="23">
        <x:f>ROUNDDOWN(V9*6.55%,-1)</x:f>
        <x:v>61410</x:v>
      </x:c>
      <x:c r="X9" s="23">
        <x:f>ROUNDDOWN(U9*0.045,-1)</x:f>
        <x:v>1408860</x:v>
      </x:c>
      <x:c r="Y9" s="23">
        <x:f>ROUNDDOWN(U9*0.0056,-1)</x:f>
        <x:v>175320</x:v>
      </x:c>
      <x:c r="Z9" s="23">
        <x:f>ROUNDDOWN(U9*0.009,-1)</x:f>
        <x:v>281770</x:v>
      </x:c>
      <x:c r="AA9" s="23">
        <x:f>ROUNDDOWN(T9/12,-1)</x:f>
        <x:v>2709000</x:v>
      </x:c>
      <x:c r="AB9" s="173">
        <x:f>SUM(V9:AA9)</x:f>
        <x:v>5574030</x:v>
      </x:c>
    </x:row>
    <x:row r="10" spans="1:28" ht="30" customHeight="1">
      <x:c r="A10" s="20">
        <x:v>4</x:v>
      </x:c>
      <x:c r="B10" s="20" t="s">
        <x:v>202</x:v>
      </x:c>
      <x:c r="C10" s="21">
        <x:v>22</x:v>
      </x:c>
      <x:c r="D10" s="22">
        <x:v>1795000</x:v>
      </x:c>
      <x:c r="E10" s="22">
        <x:f>D10*12</x:f>
        <x:v>21540000</x:v>
      </x:c>
      <x:c r="F10" s="22">
        <x:f>D10*200%</x:f>
        <x:v>3590000</x:v>
      </x:c>
      <x:c r="G10" s="171">
        <x:v>1</x:v>
      </x:c>
      <x:c r="H10" s="22">
        <x:f>D10*G10*2</x:f>
        <x:v>3590000</x:v>
      </x:c>
      <x:c r="I10" s="22">
        <x:f>D10*200%</x:f>
        <x:v>3590000</x:v>
      </x:c>
      <x:c r="J10" s="22">
        <x:f>D10*60%*2</x:f>
        <x:v>2154000</x:v>
      </x:c>
      <x:c r="K10" s="22">
        <x:f>80000*12</x:f>
        <x:v>960000</x:v>
      </x:c>
      <x:c r="L10" s="22">
        <x:f>50000*12</x:f>
        <x:v>600000</x:v>
      </x:c>
      <x:c r="M10" s="28">
        <x:v>8</x:v>
      </x:c>
      <x:c r="N10" s="22">
        <x:f>ROUNDDOWN((E10+L10+O10)*1/209*1.5*8,-1)</x:f>
        <x:v>1298750</x:v>
      </x:c>
      <x:c r="O10" s="22">
        <x:f>40000*12</x:f>
        <x:v>480000</x:v>
      </x:c>
      <x:c r="P10" s="22"/>
      <x:c r="Q10" s="22">
        <x:f>200000*12</x:f>
        <x:v>2400000</x:v>
      </x:c>
      <x:c r="R10" s="23">
        <x:f>E10+F10+H10+J10+K10+L10+N10+O10+P10+Q10+I10</x:f>
        <x:v>40202750</x:v>
      </x:c>
      <x:c r="S10" s="23">
        <x:f>110000*12</x:f>
        <x:v>1320000</x:v>
      </x:c>
      <x:c r="T10" s="173">
        <x:f>R10+S10</x:f>
        <x:v>41522750</x:v>
      </x:c>
      <x:c r="U10" s="173">
        <x:f>R10+120000</x:f>
        <x:v>40322750</x:v>
      </x:c>
      <x:c r="V10" s="23">
        <x:f>ROUNDDOWN(U10*2.995%,-1)</x:f>
        <x:v>1207660</x:v>
      </x:c>
      <x:c r="W10" s="23">
        <x:f>ROUNDDOWN(V10*6.55%,-1)</x:f>
        <x:v>79100</x:v>
      </x:c>
      <x:c r="X10" s="23">
        <x:f>ROUNDDOWN(U10*0.045,-1)</x:f>
        <x:v>1814520</x:v>
      </x:c>
      <x:c r="Y10" s="23">
        <x:f>ROUNDDOWN(U10*0.0056,-1)</x:f>
        <x:v>225800</x:v>
      </x:c>
      <x:c r="Z10" s="23">
        <x:f>ROUNDDOWN(U10*0.009,-1)</x:f>
        <x:v>362900</x:v>
      </x:c>
      <x:c r="AA10" s="23">
        <x:f>ROUNDDOWN(T10/12,-1)</x:f>
        <x:v>3460220</x:v>
      </x:c>
      <x:c r="AB10" s="173">
        <x:f>SUM(V10:AA10)</x:f>
        <x:v>7150200</x:v>
      </x:c>
    </x:row>
    <x:row r="11" spans="1:28" ht="30" customHeight="1">
      <x:c r="A11" s="20">
        <x:v>5</x:v>
      </x:c>
      <x:c r="B11" s="27" t="s">
        <x:v>206</x:v>
      </x:c>
      <x:c r="C11" s="21">
        <x:v>5</x:v>
      </x:c>
      <x:c r="D11" s="22">
        <x:v>1189000</x:v>
      </x:c>
      <x:c r="E11" s="22">
        <x:f>D11*12</x:f>
        <x:v>14268000</x:v>
      </x:c>
      <x:c r="F11" s="22">
        <x:f>D11*200%</x:f>
        <x:v>2378000</x:v>
      </x:c>
      <x:c r="G11" s="171">
        <x:v>0.69999999999999996</x:v>
      </x:c>
      <x:c r="H11" s="22">
        <x:f>D11*G11*2</x:f>
        <x:v>1664600</x:v>
      </x:c>
      <x:c r="I11" s="22">
        <x:f>D11*200%</x:f>
        <x:v>2378000</x:v>
      </x:c>
      <x:c r="J11" s="22">
        <x:f>D11*60%*2</x:f>
        <x:v>1426800</x:v>
      </x:c>
      <x:c r="K11" s="22"/>
      <x:c r="L11" s="22">
        <x:f>50000*12</x:f>
        <x:v>600000</x:v>
      </x:c>
      <x:c r="M11" s="28">
        <x:v>8</x:v>
      </x:c>
      <x:c r="N11" s="22">
        <x:f>ROUNDDOWN((E11+L11+O11)*1/209*1.5*8,-1)</x:f>
        <x:v>881220</x:v>
      </x:c>
      <x:c r="O11" s="22">
        <x:f>40000*12</x:f>
        <x:v>480000</x:v>
      </x:c>
      <x:c r="P11" s="22">
        <x:f>20000*12</x:f>
        <x:v>240000</x:v>
      </x:c>
      <x:c r="Q11" s="22">
        <x:f>200000*12</x:f>
        <x:v>2400000</x:v>
      </x:c>
      <x:c r="R11" s="23">
        <x:f>E11+F11+H11+J11+K11+L11+N11+O11+P11+Q11+I11</x:f>
        <x:v>26716620</x:v>
      </x:c>
      <x:c r="S11" s="23">
        <x:f>110000*12</x:f>
        <x:v>1320000</x:v>
      </x:c>
      <x:c r="T11" s="173">
        <x:f>R11+S11</x:f>
        <x:v>28036620</x:v>
      </x:c>
      <x:c r="U11" s="173">
        <x:f>R11+120000</x:f>
        <x:v>26836620</x:v>
      </x:c>
      <x:c r="V11" s="23">
        <x:f>ROUNDDOWN(U11*2.995%,-1)</x:f>
        <x:v>803750</x:v>
      </x:c>
      <x:c r="W11" s="23">
        <x:f>ROUNDDOWN(V11*6.55%,-1)</x:f>
        <x:v>52640</x:v>
      </x:c>
      <x:c r="X11" s="23">
        <x:f>ROUNDDOWN(U11*0.045,-1)</x:f>
        <x:v>1207640</x:v>
      </x:c>
      <x:c r="Y11" s="23">
        <x:f>ROUNDDOWN(U11*0.0056,-1)</x:f>
        <x:v>150280</x:v>
      </x:c>
      <x:c r="Z11" s="23">
        <x:f>ROUNDDOWN(U11*0.009,-1)</x:f>
        <x:v>241520</x:v>
      </x:c>
      <x:c r="AA11" s="23">
        <x:f>ROUNDDOWN(T11/12,-1)</x:f>
        <x:v>2336380</x:v>
      </x:c>
      <x:c r="AB11" s="173">
        <x:f>SUM(V11:AA11)</x:f>
        <x:v>4792210</x:v>
      </x:c>
    </x:row>
    <x:row r="12" spans="1:28" ht="30" customHeight="1">
      <x:c r="A12" s="20">
        <x:v>6</x:v>
      </x:c>
      <x:c r="B12" s="27" t="s">
        <x:v>294</x:v>
      </x:c>
      <x:c r="C12" s="21">
        <x:v>5</x:v>
      </x:c>
      <x:c r="D12" s="22">
        <x:v>1189000</x:v>
      </x:c>
      <x:c r="E12" s="22">
        <x:f>D12*12</x:f>
        <x:v>14268000</x:v>
      </x:c>
      <x:c r="F12" s="22">
        <x:f>D12*200%</x:f>
        <x:v>2378000</x:v>
      </x:c>
      <x:c r="G12" s="171">
        <x:v>0.69999999999999996</x:v>
      </x:c>
      <x:c r="H12" s="22">
        <x:f>D12*G12*2</x:f>
        <x:v>1664600</x:v>
      </x:c>
      <x:c r="I12" s="22">
        <x:f>D12*200%</x:f>
        <x:v>2378000</x:v>
      </x:c>
      <x:c r="J12" s="22">
        <x:f>D12*60%*2</x:f>
        <x:v>1426800</x:v>
      </x:c>
      <x:c r="K12" s="22"/>
      <x:c r="L12" s="22">
        <x:f>50000*12</x:f>
        <x:v>600000</x:v>
      </x:c>
      <x:c r="M12" s="28">
        <x:v>8</x:v>
      </x:c>
      <x:c r="N12" s="22">
        <x:f>ROUNDDOWN((E12+L12+O12)*1/209*1.5*8,-1)</x:f>
        <x:v>881220</x:v>
      </x:c>
      <x:c r="O12" s="22">
        <x:f>40000*12</x:f>
        <x:v>480000</x:v>
      </x:c>
      <x:c r="P12" s="22"/>
      <x:c r="Q12" s="22">
        <x:f>200000*12</x:f>
        <x:v>2400000</x:v>
      </x:c>
      <x:c r="R12" s="23">
        <x:f>E12+F12+H12+J12+K12+L12+N12+O12+P12+Q12+I12</x:f>
        <x:v>26476620</x:v>
      </x:c>
      <x:c r="S12" s="23">
        <x:f>110000*12</x:f>
        <x:v>1320000</x:v>
      </x:c>
      <x:c r="T12" s="173">
        <x:f>R12+S12</x:f>
        <x:v>27796620</x:v>
      </x:c>
      <x:c r="U12" s="173">
        <x:f>R12+120000</x:f>
        <x:v>26596620</x:v>
      </x:c>
      <x:c r="V12" s="23">
        <x:f>ROUNDDOWN(U12*2.995%,-1)</x:f>
        <x:v>796560</x:v>
      </x:c>
      <x:c r="W12" s="23">
        <x:f>ROUNDDOWN(V12*6.55%,-1)</x:f>
        <x:v>52170</x:v>
      </x:c>
      <x:c r="X12" s="23">
        <x:f>ROUNDDOWN(U12*0.045,-1)</x:f>
        <x:v>1196840</x:v>
      </x:c>
      <x:c r="Y12" s="23">
        <x:f>ROUNDDOWN(U12*0.0056,-1)</x:f>
        <x:v>148940</x:v>
      </x:c>
      <x:c r="Z12" s="23">
        <x:f>ROUNDDOWN(U12*0.009,-1)</x:f>
        <x:v>239360</x:v>
      </x:c>
      <x:c r="AA12" s="23">
        <x:f>ROUNDDOWN(T12/12,-1)</x:f>
        <x:v>2316380</x:v>
      </x:c>
      <x:c r="AB12" s="173">
        <x:f>SUM(V12:AA12)</x:f>
        <x:v>4750250</x:v>
      </x:c>
    </x:row>
    <x:row r="13" spans="1:28" ht="30" customHeight="1">
      <x:c r="A13" s="20">
        <x:v>7</x:v>
      </x:c>
      <x:c r="B13" s="27" t="s">
        <x:v>307</x:v>
      </x:c>
      <x:c r="C13" s="21">
        <x:v>5</x:v>
      </x:c>
      <x:c r="D13" s="22">
        <x:v>1189000</x:v>
      </x:c>
      <x:c r="E13" s="22">
        <x:f>D13*12</x:f>
        <x:v>14268000</x:v>
      </x:c>
      <x:c r="F13" s="22">
        <x:f>D13*200%</x:f>
        <x:v>2378000</x:v>
      </x:c>
      <x:c r="G13" s="171">
        <x:v>0.69999999999999996</x:v>
      </x:c>
      <x:c r="H13" s="22">
        <x:f>D13*G13*2</x:f>
        <x:v>1664600</x:v>
      </x:c>
      <x:c r="I13" s="22">
        <x:f>D13*200%</x:f>
        <x:v>2378000</x:v>
      </x:c>
      <x:c r="J13" s="22">
        <x:f>D13*60%*2</x:f>
        <x:v>1426800</x:v>
      </x:c>
      <x:c r="K13" s="22"/>
      <x:c r="L13" s="22">
        <x:f>50000*12</x:f>
        <x:v>600000</x:v>
      </x:c>
      <x:c r="M13" s="28">
        <x:v>8</x:v>
      </x:c>
      <x:c r="N13" s="22">
        <x:f>ROUNDDOWN((E13+L13+O13)*1/209*1.5*8,-1)</x:f>
        <x:v>881220</x:v>
      </x:c>
      <x:c r="O13" s="22">
        <x:f>40000*12</x:f>
        <x:v>480000</x:v>
      </x:c>
      <x:c r="P13" s="22"/>
      <x:c r="Q13" s="22">
        <x:f>200000*12</x:f>
        <x:v>2400000</x:v>
      </x:c>
      <x:c r="R13" s="23">
        <x:f>E13+F13+H13+J13+K13+L13+N13+O13+P13+Q13+I13</x:f>
        <x:v>26476620</x:v>
      </x:c>
      <x:c r="S13" s="23">
        <x:f>110000*12</x:f>
        <x:v>1320000</x:v>
      </x:c>
      <x:c r="T13" s="173">
        <x:f>R13+S13</x:f>
        <x:v>27796620</x:v>
      </x:c>
      <x:c r="U13" s="173">
        <x:f>R13+120000</x:f>
        <x:v>26596620</x:v>
      </x:c>
      <x:c r="V13" s="23">
        <x:f>ROUNDDOWN(U13*2.995%,-1)</x:f>
        <x:v>796560</x:v>
      </x:c>
      <x:c r="W13" s="23">
        <x:f>ROUNDDOWN(V13*6.55%,-1)</x:f>
        <x:v>52170</x:v>
      </x:c>
      <x:c r="X13" s="23">
        <x:f>ROUNDDOWN(U13*0.045,-1)</x:f>
        <x:v>1196840</x:v>
      </x:c>
      <x:c r="Y13" s="23">
        <x:f>ROUNDDOWN(U13*0.0056,-1)</x:f>
        <x:v>148940</x:v>
      </x:c>
      <x:c r="Z13" s="23">
        <x:f>ROUNDDOWN(U13*0.009,-1)</x:f>
        <x:v>239360</x:v>
      </x:c>
      <x:c r="AA13" s="23">
        <x:f>ROUNDDOWN(T13/12,-1)</x:f>
        <x:v>2316380</x:v>
      </x:c>
      <x:c r="AB13" s="173">
        <x:f>SUM(V13:AA13)</x:f>
        <x:v>4750250</x:v>
      </x:c>
    </x:row>
    <x:row r="14" spans="1:28" ht="30" customHeight="1">
      <x:c r="A14" s="20">
        <x:v>8</x:v>
      </x:c>
      <x:c r="B14" s="27" t="s">
        <x:v>198</x:v>
      </x:c>
      <x:c r="C14" s="21">
        <x:v>13</x:v>
      </x:c>
      <x:c r="D14" s="22">
        <x:v>1315000</x:v>
      </x:c>
      <x:c r="E14" s="22">
        <x:f>D14*12</x:f>
        <x:v>15780000</x:v>
      </x:c>
      <x:c r="F14" s="22">
        <x:f>D14*200%</x:f>
        <x:v>2630000</x:v>
      </x:c>
      <x:c r="G14" s="171">
        <x:v>1</x:v>
      </x:c>
      <x:c r="H14" s="22">
        <x:f>D14*G14*2</x:f>
        <x:v>2630000</x:v>
      </x:c>
      <x:c r="I14" s="22">
        <x:f>D14*200%</x:f>
        <x:v>2630000</x:v>
      </x:c>
      <x:c r="J14" s="22">
        <x:f>D14*60%*2</x:f>
        <x:v>1578000</x:v>
      </x:c>
      <x:c r="K14" s="22">
        <x:f>50000*12</x:f>
        <x:v>600000</x:v>
      </x:c>
      <x:c r="L14" s="22">
        <x:f>50000*12</x:f>
        <x:v>600000</x:v>
      </x:c>
      <x:c r="M14" s="28">
        <x:v>8</x:v>
      </x:c>
      <x:c r="N14" s="22">
        <x:f>ROUNDDOWN((E14+L14+O14)*1/209*1.5*8,-1)</x:f>
        <x:v>981810</x:v>
      </x:c>
      <x:c r="O14" s="22">
        <x:f>60000*12</x:f>
        <x:v>720000</x:v>
      </x:c>
      <x:c r="P14" s="22">
        <x:f>60000*12</x:f>
        <x:v>720000</x:v>
      </x:c>
      <x:c r="Q14" s="22">
        <x:f>200000*12</x:f>
        <x:v>2400000</x:v>
      </x:c>
      <x:c r="R14" s="23">
        <x:f>E14+F14+H14+J14+K14+L14+N14+O14+P14+Q14+I14</x:f>
        <x:v>31269810</x:v>
      </x:c>
      <x:c r="S14" s="23">
        <x:f>110000*12</x:f>
        <x:v>1320000</x:v>
      </x:c>
      <x:c r="T14" s="173">
        <x:f>R14+S14</x:f>
        <x:v>32589810</x:v>
      </x:c>
      <x:c r="U14" s="173">
        <x:f>R14+120000</x:f>
        <x:v>31389810</x:v>
      </x:c>
      <x:c r="V14" s="23">
        <x:f>ROUNDDOWN(U14*2.995%,-1)</x:f>
        <x:v>940120</x:v>
      </x:c>
      <x:c r="W14" s="23">
        <x:f>ROUNDDOWN(V14*6.55%,-1)</x:f>
        <x:v>61570</x:v>
      </x:c>
      <x:c r="X14" s="23">
        <x:f>ROUNDDOWN(U14*0.045,-1)</x:f>
        <x:v>1412540</x:v>
      </x:c>
      <x:c r="Y14" s="23">
        <x:f>ROUNDDOWN(U14*0.0056,-1)</x:f>
        <x:v>175780</x:v>
      </x:c>
      <x:c r="Z14" s="23">
        <x:f>ROUNDDOWN(U14*0.009,-1)</x:f>
        <x:v>282500</x:v>
      </x:c>
      <x:c r="AA14" s="23">
        <x:f>ROUNDDOWN(T14/12,-1)</x:f>
        <x:v>2715810</x:v>
      </x:c>
      <x:c r="AB14" s="173">
        <x:f>SUM(V14:AA14)</x:f>
        <x:v>5588320</x:v>
      </x:c>
    </x:row>
    <x:row r="15" spans="1:28" ht="30" customHeight="1">
      <x:c r="A15" s="20">
        <x:v>9</x:v>
      </x:c>
      <x:c r="B15" s="27" t="s">
        <x:v>269</x:v>
      </x:c>
      <x:c r="C15" s="21">
        <x:v>3</x:v>
      </x:c>
      <x:c r="D15" s="22">
        <x:v>1022000</x:v>
      </x:c>
      <x:c r="E15" s="22">
        <x:f>D15*12</x:f>
        <x:v>12264000</x:v>
      </x:c>
      <x:c r="F15" s="22">
        <x:f>D15*200%</x:f>
        <x:v>2044000</x:v>
      </x:c>
      <x:c r="G15" s="171">
        <x:v>0.59999999999999998</x:v>
      </x:c>
      <x:c r="H15" s="22">
        <x:f>D15*G15*2</x:f>
        <x:v>1226400</x:v>
      </x:c>
      <x:c r="I15" s="22">
        <x:f>D15*200%</x:f>
        <x:v>2044000</x:v>
      </x:c>
      <x:c r="J15" s="22">
        <x:f>D15*60%*2</x:f>
        <x:v>1226400</x:v>
      </x:c>
      <x:c r="K15" s="22"/>
      <x:c r="L15" s="22">
        <x:f>50000*12</x:f>
        <x:v>600000</x:v>
      </x:c>
      <x:c r="M15" s="28">
        <x:v>8</x:v>
      </x:c>
      <x:c r="N15" s="22">
        <x:f>ROUNDDOWN((E15+L15+O15)*1/209*1.5*M15,-1)</x:f>
        <x:v>779940</x:v>
      </x:c>
      <x:c r="O15" s="22">
        <x:f>60000*12</x:f>
        <x:v>720000</x:v>
      </x:c>
      <x:c r="P15" s="22"/>
      <x:c r="Q15" s="22">
        <x:f>150000*12</x:f>
        <x:v>1800000</x:v>
      </x:c>
      <x:c r="R15" s="23">
        <x:f>E15+F15+H15+J15+K15+L15+N15+O15+P15+Q15+I15</x:f>
        <x:v>22704740</x:v>
      </x:c>
      <x:c r="S15" s="23">
        <x:f>110000*12</x:f>
        <x:v>1320000</x:v>
      </x:c>
      <x:c r="T15" s="173">
        <x:f>R15+S15</x:f>
        <x:v>24024740</x:v>
      </x:c>
      <x:c r="U15" s="173">
        <x:f>R15+120000</x:f>
        <x:v>22824740</x:v>
      </x:c>
      <x:c r="V15" s="23">
        <x:f>ROUNDDOWN(U15*2.995%,-1)</x:f>
        <x:v>683600</x:v>
      </x:c>
      <x:c r="W15" s="23">
        <x:f>ROUNDDOWN(V15*6.55%,-1)</x:f>
        <x:v>44770</x:v>
      </x:c>
      <x:c r="X15" s="23">
        <x:f>ROUNDDOWN(U15*0.045,-1)</x:f>
        <x:v>1027110</x:v>
      </x:c>
      <x:c r="Y15" s="23">
        <x:f>ROUNDDOWN(U15*0.0056,-1)</x:f>
        <x:v>127810</x:v>
      </x:c>
      <x:c r="Z15" s="23">
        <x:f>ROUNDDOWN(U15*0.009,-1)</x:f>
        <x:v>205420</x:v>
      </x:c>
      <x:c r="AA15" s="23">
        <x:f>ROUNDDOWN(T15/12,-1)</x:f>
        <x:v>2002060</x:v>
      </x:c>
      <x:c r="AB15" s="173">
        <x:f>SUM(V15:AA15)</x:f>
        <x:v>4090770</x:v>
      </x:c>
    </x:row>
    <x:row r="16" spans="1:28" ht="30" customHeight="1">
      <x:c r="A16" s="20">
        <x:v>10</x:v>
      </x:c>
      <x:c r="B16" s="27" t="s">
        <x:v>275</x:v>
      </x:c>
      <x:c r="C16" s="21">
        <x:v>11</x:v>
      </x:c>
      <x:c r="D16" s="22">
        <x:v>1257000</x:v>
      </x:c>
      <x:c r="E16" s="22">
        <x:f>D16*12</x:f>
        <x:v>15084000</x:v>
      </x:c>
      <x:c r="F16" s="22">
        <x:f>D16*200%</x:f>
        <x:v>2514000</x:v>
      </x:c>
      <x:c r="G16" s="171">
        <x:v>1</x:v>
      </x:c>
      <x:c r="H16" s="22">
        <x:f>D16*G16*2</x:f>
        <x:v>2514000</x:v>
      </x:c>
      <x:c r="I16" s="22">
        <x:f>D16*200%</x:f>
        <x:v>2514000</x:v>
      </x:c>
      <x:c r="J16" s="22">
        <x:f>D16*60%*2</x:f>
        <x:v>1508400</x:v>
      </x:c>
      <x:c r="K16" s="22">
        <x:f>50000*12</x:f>
        <x:v>600000</x:v>
      </x:c>
      <x:c r="L16" s="22">
        <x:f>50000*12</x:f>
        <x:v>600000</x:v>
      </x:c>
      <x:c r="M16" s="28">
        <x:v>30</x:v>
      </x:c>
      <x:c r="N16" s="22">
        <x:f>ROUNDDOWN((E16+L16+O16)*1/209*1.5*M16,-1)</x:f>
        <x:v>3531960</x:v>
      </x:c>
      <x:c r="O16" s="22">
        <x:f>60000*12</x:f>
        <x:v>720000</x:v>
      </x:c>
      <x:c r="P16" s="22"/>
      <x:c r="Q16" s="22">
        <x:f>200000*12</x:f>
        <x:v>2400000</x:v>
      </x:c>
      <x:c r="R16" s="23">
        <x:f>E16+F16+H16+J16+K16+L16+N16+O16+P16+Q16+I16</x:f>
        <x:v>31986360</x:v>
      </x:c>
      <x:c r="S16" s="23">
        <x:f>110000*12</x:f>
        <x:v>1320000</x:v>
      </x:c>
      <x:c r="T16" s="173">
        <x:f>R16+S16</x:f>
        <x:v>33306360</x:v>
      </x:c>
      <x:c r="U16" s="173">
        <x:f>R16+120000</x:f>
        <x:v>32106360</x:v>
      </x:c>
      <x:c r="V16" s="23">
        <x:f>ROUNDDOWN(U16*2.995%,-1)</x:f>
        <x:v>961580</x:v>
      </x:c>
      <x:c r="W16" s="23">
        <x:f>ROUNDDOWN(V16*6.55%,-1)</x:f>
        <x:v>62980</x:v>
      </x:c>
      <x:c r="X16" s="23">
        <x:f>ROUNDDOWN(U16*0.045,-1)</x:f>
        <x:v>1444780</x:v>
      </x:c>
      <x:c r="Y16" s="23">
        <x:f>ROUNDDOWN(U16*0.0056,-1)</x:f>
        <x:v>179790</x:v>
      </x:c>
      <x:c r="Z16" s="23">
        <x:f>ROUNDDOWN(U16*0.009,-1)</x:f>
        <x:v>288950</x:v>
      </x:c>
      <x:c r="AA16" s="23">
        <x:f>ROUNDDOWN(T16/12,-1)</x:f>
        <x:v>2775530</x:v>
      </x:c>
      <x:c r="AB16" s="173">
        <x:f>SUM(V16:AA16)</x:f>
        <x:v>5713610</x:v>
      </x:c>
    </x:row>
    <x:row r="17" spans="1:28" ht="30" customHeight="1">
      <x:c r="A17" s="20">
        <x:v>11</x:v>
      </x:c>
      <x:c r="B17" s="27" t="s">
        <x:v>220</x:v>
      </x:c>
      <x:c r="C17" s="21">
        <x:v>6</x:v>
      </x:c>
      <x:c r="D17" s="22">
        <x:v>1109000</x:v>
      </x:c>
      <x:c r="E17" s="22">
        <x:f>D17*12</x:f>
        <x:v>13308000</x:v>
      </x:c>
      <x:c r="F17" s="22">
        <x:f>D17*200%</x:f>
        <x:v>2218000</x:v>
      </x:c>
      <x:c r="G17" s="171">
        <x:v>0.75</x:v>
      </x:c>
      <x:c r="H17" s="22">
        <x:f>D17*G17*2</x:f>
        <x:v>1663500</x:v>
      </x:c>
      <x:c r="I17" s="22">
        <x:f>D17*200%</x:f>
        <x:v>2218000</x:v>
      </x:c>
      <x:c r="J17" s="22">
        <x:f>D17*60%*2</x:f>
        <x:v>1330800</x:v>
      </x:c>
      <x:c r="K17" s="22">
        <x:f>40000*12</x:f>
        <x:v>480000</x:v>
      </x:c>
      <x:c r="L17" s="22">
        <x:f>50000*12</x:f>
        <x:v>600000</x:v>
      </x:c>
      <x:c r="M17" s="28">
        <x:v>30</x:v>
      </x:c>
      <x:c r="N17" s="22">
        <x:f>ROUNDDOWN((E17+L17+O17)*1/209*1.5*M17,-1)</x:f>
        <x:v>3149560</x:v>
      </x:c>
      <x:c r="O17" s="22">
        <x:f>60000*12</x:f>
        <x:v>720000</x:v>
      </x:c>
      <x:c r="P17" s="22"/>
      <x:c r="Q17" s="22">
        <x:f>200000*12</x:f>
        <x:v>2400000</x:v>
      </x:c>
      <x:c r="R17" s="23">
        <x:f>E17+F17+H17+J17+K17+L17+N17+O17+P17+Q17+I17</x:f>
        <x:v>28087860</x:v>
      </x:c>
      <x:c r="S17" s="23">
        <x:f>110000*12</x:f>
        <x:v>1320000</x:v>
      </x:c>
      <x:c r="T17" s="173">
        <x:f>R17+S17</x:f>
        <x:v>29407860</x:v>
      </x:c>
      <x:c r="U17" s="173">
        <x:f>R17+120000</x:f>
        <x:v>28207860</x:v>
      </x:c>
      <x:c r="V17" s="23">
        <x:f>ROUNDDOWN(U17*2.995%,-1)</x:f>
        <x:v>844820</x:v>
      </x:c>
      <x:c r="W17" s="23">
        <x:f>ROUNDDOWN(V17*6.55%,-1)</x:f>
        <x:v>55330</x:v>
      </x:c>
      <x:c r="X17" s="23">
        <x:f>ROUNDDOWN(U17*0.045,-1)</x:f>
        <x:v>1269350</x:v>
      </x:c>
      <x:c r="Y17" s="23">
        <x:f>ROUNDDOWN(U17*0.0056,-1)</x:f>
        <x:v>157960</x:v>
      </x:c>
      <x:c r="Z17" s="23">
        <x:f>ROUNDDOWN(U17*0.009,-1)</x:f>
        <x:v>253870</x:v>
      </x:c>
      <x:c r="AA17" s="23">
        <x:f>ROUNDDOWN(T17/12,-1)</x:f>
        <x:v>2450650</x:v>
      </x:c>
      <x:c r="AB17" s="173">
        <x:f>SUM(V17:AA17)</x:f>
        <x:v>5031980</x:v>
      </x:c>
    </x:row>
    <x:row r="18" spans="1:28" ht="30" customHeight="1">
      <x:c r="A18" s="20">
        <x:v>12</x:v>
      </x:c>
      <x:c r="B18" s="27" t="s">
        <x:v>265</x:v>
      </x:c>
      <x:c r="C18" s="21">
        <x:v>6</x:v>
      </x:c>
      <x:c r="D18" s="22">
        <x:v>1109000</x:v>
      </x:c>
      <x:c r="E18" s="22">
        <x:f>D18*12</x:f>
        <x:v>13308000</x:v>
      </x:c>
      <x:c r="F18" s="22">
        <x:f>D18*200%</x:f>
        <x:v>2218000</x:v>
      </x:c>
      <x:c r="G18" s="171">
        <x:v>0.75</x:v>
      </x:c>
      <x:c r="H18" s="22">
        <x:f>D18*G18*2</x:f>
        <x:v>1663500</x:v>
      </x:c>
      <x:c r="I18" s="22">
        <x:f>D18*200%</x:f>
        <x:v>2218000</x:v>
      </x:c>
      <x:c r="J18" s="22">
        <x:f>D18*60%*2</x:f>
        <x:v>1330800</x:v>
      </x:c>
      <x:c r="K18" s="22">
        <x:f>40000*12</x:f>
        <x:v>480000</x:v>
      </x:c>
      <x:c r="L18" s="22">
        <x:f>50000*12</x:f>
        <x:v>600000</x:v>
      </x:c>
      <x:c r="M18" s="28">
        <x:v>30</x:v>
      </x:c>
      <x:c r="N18" s="22">
        <x:f>ROUNDDOWN((E18+L18+O18)*1/209*1.5*M18,-1)</x:f>
        <x:v>3149560</x:v>
      </x:c>
      <x:c r="O18" s="22">
        <x:f>60000*12</x:f>
        <x:v>720000</x:v>
      </x:c>
      <x:c r="P18" s="22"/>
      <x:c r="Q18" s="22">
        <x:f>200000*12</x:f>
        <x:v>2400000</x:v>
      </x:c>
      <x:c r="R18" s="23">
        <x:f>E18+F18+H18+J18+K18+L18+N18+O18+P18+Q18+I18</x:f>
        <x:v>28087860</x:v>
      </x:c>
      <x:c r="S18" s="23">
        <x:f>110000*12</x:f>
        <x:v>1320000</x:v>
      </x:c>
      <x:c r="T18" s="173">
        <x:f>R18+S18</x:f>
        <x:v>29407860</x:v>
      </x:c>
      <x:c r="U18" s="173">
        <x:f>R18+120000</x:f>
        <x:v>28207860</x:v>
      </x:c>
      <x:c r="V18" s="23">
        <x:f>ROUNDDOWN(U18*2.995%,-1)</x:f>
        <x:v>844820</x:v>
      </x:c>
      <x:c r="W18" s="23">
        <x:f>ROUNDDOWN(V18*6.55%,-1)</x:f>
        <x:v>55330</x:v>
      </x:c>
      <x:c r="X18" s="23">
        <x:f>ROUNDDOWN(U18*0.045,-1)</x:f>
        <x:v>1269350</x:v>
      </x:c>
      <x:c r="Y18" s="23">
        <x:f>ROUNDDOWN(U18*0.0056,-1)</x:f>
        <x:v>157960</x:v>
      </x:c>
      <x:c r="Z18" s="23">
        <x:f>ROUNDDOWN(U18*0.009,-1)</x:f>
        <x:v>253870</x:v>
      </x:c>
      <x:c r="AA18" s="23">
        <x:f>ROUNDDOWN(T18/12,-1)</x:f>
        <x:v>2450650</x:v>
      </x:c>
      <x:c r="AB18" s="173">
        <x:f>SUM(V18:AA18)</x:f>
        <x:v>5031980</x:v>
      </x:c>
    </x:row>
    <x:row r="19" spans="1:28" ht="30" customHeight="1">
      <x:c r="A19" s="20">
        <x:v>13</x:v>
      </x:c>
      <x:c r="B19" s="27" t="s">
        <x:v>284</x:v>
      </x:c>
      <x:c r="C19" s="21">
        <x:v>9</x:v>
      </x:c>
      <x:c r="D19" s="22">
        <x:v>1198000</x:v>
      </x:c>
      <x:c r="E19" s="22">
        <x:f>D19*12</x:f>
        <x:v>14376000</x:v>
      </x:c>
      <x:c r="F19" s="22">
        <x:f>D19*200%</x:f>
        <x:v>2396000</x:v>
      </x:c>
      <x:c r="G19" s="171">
        <x:v>0.90000000000000002</x:v>
      </x:c>
      <x:c r="H19" s="22">
        <x:f>D19*G19*2</x:f>
        <x:v>2156400</x:v>
      </x:c>
      <x:c r="I19" s="22">
        <x:f>D19*200%</x:f>
        <x:v>2396000</x:v>
      </x:c>
      <x:c r="J19" s="22">
        <x:f>D19*60%*2</x:f>
        <x:v>1437600</x:v>
      </x:c>
      <x:c r="K19" s="22">
        <x:f>40000*12</x:f>
        <x:v>480000</x:v>
      </x:c>
      <x:c r="L19" s="22">
        <x:f>50000*12</x:f>
        <x:v>600000</x:v>
      </x:c>
      <x:c r="M19" s="28">
        <x:v>30</x:v>
      </x:c>
      <x:c r="N19" s="22">
        <x:f>ROUNDDOWN((E19+L19+O19)*1/209*1.5*M19,-1)</x:f>
        <x:v>3379520</x:v>
      </x:c>
      <x:c r="O19" s="22">
        <x:f>60000*12</x:f>
        <x:v>720000</x:v>
      </x:c>
      <x:c r="P19" s="22">
        <x:f>40000*12</x:f>
        <x:v>480000</x:v>
      </x:c>
      <x:c r="Q19" s="22">
        <x:f>200000*12</x:f>
        <x:v>2400000</x:v>
      </x:c>
      <x:c r="R19" s="23">
        <x:f>E19+F19+H19+J19+K19+L19+N19+O19+P19+Q19+I19</x:f>
        <x:v>30821520</x:v>
      </x:c>
      <x:c r="S19" s="23">
        <x:f>110000*12</x:f>
        <x:v>1320000</x:v>
      </x:c>
      <x:c r="T19" s="173">
        <x:f>R19+S19</x:f>
        <x:v>32141520</x:v>
      </x:c>
      <x:c r="U19" s="173">
        <x:f>R19+120000</x:f>
        <x:v>30941520</x:v>
      </x:c>
      <x:c r="V19" s="23">
        <x:f>ROUNDDOWN(U19*2.995%,-1)</x:f>
        <x:v>926690</x:v>
      </x:c>
      <x:c r="W19" s="23">
        <x:f>ROUNDDOWN(V19*6.55%,-1)</x:f>
        <x:v>60690</x:v>
      </x:c>
      <x:c r="X19" s="23">
        <x:f>ROUNDDOWN(U19*0.045,-1)</x:f>
        <x:v>1392360</x:v>
      </x:c>
      <x:c r="Y19" s="23">
        <x:f>ROUNDDOWN(U19*0.0056,-1)</x:f>
        <x:v>173270</x:v>
      </x:c>
      <x:c r="Z19" s="23">
        <x:f>ROUNDDOWN(U19*0.009,-1)</x:f>
        <x:v>278470</x:v>
      </x:c>
      <x:c r="AA19" s="23">
        <x:f>ROUNDDOWN(T19/12,-1)</x:f>
        <x:v>2678460</x:v>
      </x:c>
      <x:c r="AB19" s="173">
        <x:f>SUM(V19:AA19)</x:f>
        <x:v>5509940</x:v>
      </x:c>
    </x:row>
    <x:row r="20" spans="1:28" ht="30" customHeight="1">
      <x:c r="A20" s="20">
        <x:v>14</x:v>
      </x:c>
      <x:c r="B20" s="27" t="s">
        <x:v>228</x:v>
      </x:c>
      <x:c r="C20" s="21">
        <x:v>5</x:v>
      </x:c>
      <x:c r="D20" s="22">
        <x:v>1082000</x:v>
      </x:c>
      <x:c r="E20" s="22">
        <x:f>D20*12</x:f>
        <x:v>12984000</x:v>
      </x:c>
      <x:c r="F20" s="22">
        <x:f>D20*200%</x:f>
        <x:v>2164000</x:v>
      </x:c>
      <x:c r="G20" s="171">
        <x:v>0.69999999999999996</x:v>
      </x:c>
      <x:c r="H20" s="22">
        <x:f>D20*G20*2</x:f>
        <x:v>1514800</x:v>
      </x:c>
      <x:c r="I20" s="22">
        <x:f>D20*200%</x:f>
        <x:v>2164000</x:v>
      </x:c>
      <x:c r="J20" s="22">
        <x:f>D20*60%*2</x:f>
        <x:v>1298400</x:v>
      </x:c>
      <x:c r="K20" s="22"/>
      <x:c r="L20" s="22">
        <x:f>50000*12</x:f>
        <x:v>600000</x:v>
      </x:c>
      <x:c r="M20" s="28">
        <x:v>30</x:v>
      </x:c>
      <x:c r="N20" s="22">
        <x:f>ROUNDDOWN((E20+L20+O20)*1/209*1.5*M20,-1)</x:f>
        <x:v>3079800</x:v>
      </x:c>
      <x:c r="O20" s="22">
        <x:f>60000*12</x:f>
        <x:v>720000</x:v>
      </x:c>
      <x:c r="P20" s="22"/>
      <x:c r="Q20" s="22">
        <x:f>200000*12</x:f>
        <x:v>2400000</x:v>
      </x:c>
      <x:c r="R20" s="23">
        <x:f>E20+F20+H20+J20+K20+L20+N20+O20+P20+Q20+I20</x:f>
        <x:v>26925000</x:v>
      </x:c>
      <x:c r="S20" s="23">
        <x:f>110000*12</x:f>
        <x:v>1320000</x:v>
      </x:c>
      <x:c r="T20" s="173">
        <x:f>R20+S20</x:f>
        <x:v>28245000</x:v>
      </x:c>
      <x:c r="U20" s="173">
        <x:f>R20+120000</x:f>
        <x:v>27045000</x:v>
      </x:c>
      <x:c r="V20" s="23">
        <x:f>ROUNDDOWN(U20*2.995%,-1)</x:f>
        <x:v>809990</x:v>
      </x:c>
      <x:c r="W20" s="23">
        <x:f>ROUNDDOWN(V20*6.55%,-1)</x:f>
        <x:v>53050</x:v>
      </x:c>
      <x:c r="X20" s="23">
        <x:f>ROUNDDOWN(U20*0.045,-1)</x:f>
        <x:v>1217020</x:v>
      </x:c>
      <x:c r="Y20" s="23">
        <x:f>ROUNDDOWN(U20*0.0056,-1)</x:f>
        <x:v>151450</x:v>
      </x:c>
      <x:c r="Z20" s="23">
        <x:f>ROUNDDOWN(U20*0.009,-1)</x:f>
        <x:v>243400</x:v>
      </x:c>
      <x:c r="AA20" s="23">
        <x:f>ROUNDDOWN(T20/12,-1)</x:f>
        <x:v>2353750</x:v>
      </x:c>
      <x:c r="AB20" s="173">
        <x:f>SUM(V20:AA20)</x:f>
        <x:v>4828660</x:v>
      </x:c>
    </x:row>
    <x:row r="21" spans="1:28" ht="30" customHeight="1">
      <x:c r="A21" s="20">
        <x:v>15</x:v>
      </x:c>
      <x:c r="B21" s="27" t="s">
        <x:v>260</x:v>
      </x:c>
      <x:c r="C21" s="21">
        <x:v>4</x:v>
      </x:c>
      <x:c r="D21" s="22">
        <x:v>1052000</x:v>
      </x:c>
      <x:c r="E21" s="22">
        <x:f>D21*12</x:f>
        <x:v>12624000</x:v>
      </x:c>
      <x:c r="F21" s="22">
        <x:f>D21*200%</x:f>
        <x:v>2104000</x:v>
      </x:c>
      <x:c r="G21" s="171">
        <x:v>0.65000000000000002</x:v>
      </x:c>
      <x:c r="H21" s="22">
        <x:f>D21*G21*2</x:f>
        <x:v>1367600</x:v>
      </x:c>
      <x:c r="I21" s="22">
        <x:f>D21*200%</x:f>
        <x:v>2104000</x:v>
      </x:c>
      <x:c r="J21" s="22">
        <x:f>D21*60%*2</x:f>
        <x:v>1262400</x:v>
      </x:c>
      <x:c r="K21" s="22"/>
      <x:c r="L21" s="22">
        <x:f>50000*12</x:f>
        <x:v>600000</x:v>
      </x:c>
      <x:c r="M21" s="28">
        <x:v>30</x:v>
      </x:c>
      <x:c r="N21" s="22">
        <x:f>ROUNDDOWN((E21+L21+O21)*1/209*1.5*M21,-1)</x:f>
        <x:v>3002290</x:v>
      </x:c>
      <x:c r="O21" s="22">
        <x:f>60000*12</x:f>
        <x:v>720000</x:v>
      </x:c>
      <x:c r="P21" s="22"/>
      <x:c r="Q21" s="22">
        <x:f>150000*12</x:f>
        <x:v>1800000</x:v>
      </x:c>
      <x:c r="R21" s="23">
        <x:f>E21+F21+H21+J21+K21+L21+N21+O21+P21+Q21+I21</x:f>
        <x:v>25584290</x:v>
      </x:c>
      <x:c r="S21" s="23">
        <x:f>110000*12</x:f>
        <x:v>1320000</x:v>
      </x:c>
      <x:c r="T21" s="173">
        <x:f>R21+S21</x:f>
        <x:v>26904290</x:v>
      </x:c>
      <x:c r="U21" s="173">
        <x:f>R21+120000</x:f>
        <x:v>25704290</x:v>
      </x:c>
      <x:c r="V21" s="23">
        <x:f>ROUNDDOWN(U21*2.995%,-1)</x:f>
        <x:v>769840</x:v>
      </x:c>
      <x:c r="W21" s="23">
        <x:f>ROUNDDOWN(V21*6.55%,-1)</x:f>
        <x:v>50420</x:v>
      </x:c>
      <x:c r="X21" s="23">
        <x:f>ROUNDDOWN(U21*0.045,-1)</x:f>
        <x:v>1156690</x:v>
      </x:c>
      <x:c r="Y21" s="23">
        <x:f>ROUNDDOWN(U21*0.0056,-1)</x:f>
        <x:v>143940</x:v>
      </x:c>
      <x:c r="Z21" s="23">
        <x:f>ROUNDDOWN(U21*0.009,-1)</x:f>
        <x:v>231330</x:v>
      </x:c>
      <x:c r="AA21" s="23">
        <x:f>ROUNDDOWN(T21/12,-1)</x:f>
        <x:v>2242020</x:v>
      </x:c>
      <x:c r="AB21" s="173">
        <x:f>SUM(V21:AA21)</x:f>
        <x:v>4594240</x:v>
      </x:c>
    </x:row>
    <x:row r="22" spans="1:28" ht="30" customHeight="1">
      <x:c r="A22" s="20">
        <x:v>16</x:v>
      </x:c>
      <x:c r="B22" s="27" t="s">
        <x:v>281</x:v>
      </x:c>
      <x:c r="C22" s="21">
        <x:v>7</x:v>
      </x:c>
      <x:c r="D22" s="22">
        <x:v>1139000</x:v>
      </x:c>
      <x:c r="E22" s="22">
        <x:f>D22*12</x:f>
        <x:v>13668000</x:v>
      </x:c>
      <x:c r="F22" s="22">
        <x:f>D22*200%</x:f>
        <x:v>2278000</x:v>
      </x:c>
      <x:c r="G22" s="171">
        <x:v>0.80000000000000004</x:v>
      </x:c>
      <x:c r="H22" s="22">
        <x:f>D22*G22*2</x:f>
        <x:v>1822400</x:v>
      </x:c>
      <x:c r="I22" s="22">
        <x:f>D22*200%</x:f>
        <x:v>2278000</x:v>
      </x:c>
      <x:c r="J22" s="22">
        <x:f>D22*60%*2</x:f>
        <x:v>1366800</x:v>
      </x:c>
      <x:c r="K22" s="22">
        <x:f>40000*12</x:f>
        <x:v>480000</x:v>
      </x:c>
      <x:c r="L22" s="22">
        <x:f>50000*12</x:f>
        <x:v>600000</x:v>
      </x:c>
      <x:c r="M22" s="28">
        <x:v>30</x:v>
      </x:c>
      <x:c r="N22" s="22">
        <x:f>ROUNDDOWN((E22+L22+O22)*1/209*1.5*M22,-1)</x:f>
        <x:v>3227080</x:v>
      </x:c>
      <x:c r="O22" s="22">
        <x:f>60000*12</x:f>
        <x:v>720000</x:v>
      </x:c>
      <x:c r="P22" s="22"/>
      <x:c r="Q22" s="22">
        <x:f>200000*12</x:f>
        <x:v>2400000</x:v>
      </x:c>
      <x:c r="R22" s="23">
        <x:f>E22+F22+H22+J22+K22+L22+N22+O22+P22+Q22+I22</x:f>
        <x:v>28840280</x:v>
      </x:c>
      <x:c r="S22" s="23">
        <x:f>110000*12</x:f>
        <x:v>1320000</x:v>
      </x:c>
      <x:c r="T22" s="173">
        <x:f>R22+S22</x:f>
        <x:v>30160280</x:v>
      </x:c>
      <x:c r="U22" s="173">
        <x:f>R22+120000</x:f>
        <x:v>28960280</x:v>
      </x:c>
      <x:c r="V22" s="23">
        <x:f>ROUNDDOWN(U22*2.995%,-1)</x:f>
        <x:v>867360</x:v>
      </x:c>
      <x:c r="W22" s="23">
        <x:f>ROUNDDOWN(V22*6.55%,-1)</x:f>
        <x:v>56810</x:v>
      </x:c>
      <x:c r="X22" s="23">
        <x:f>ROUNDDOWN(U22*0.045,-1)</x:f>
        <x:v>1303210</x:v>
      </x:c>
      <x:c r="Y22" s="23">
        <x:f>ROUNDDOWN(U22*0.0056,-1)</x:f>
        <x:v>162170</x:v>
      </x:c>
      <x:c r="Z22" s="23">
        <x:f>ROUNDDOWN(U22*0.009,-1)</x:f>
        <x:v>260640</x:v>
      </x:c>
      <x:c r="AA22" s="23">
        <x:f>ROUNDDOWN(T22/12,-1)</x:f>
        <x:v>2513350</x:v>
      </x:c>
      <x:c r="AB22" s="173">
        <x:f>SUM(V22:AA22)</x:f>
        <x:v>5163540</x:v>
      </x:c>
    </x:row>
    <x:row r="23" spans="1:28" ht="30" customHeight="1">
      <x:c r="A23" s="20">
        <x:v>17</x:v>
      </x:c>
      <x:c r="B23" s="27" t="s">
        <x:v>271</x:v>
      </x:c>
      <x:c r="C23" s="21">
        <x:v>10</x:v>
      </x:c>
      <x:c r="D23" s="22">
        <x:v>1228000</x:v>
      </x:c>
      <x:c r="E23" s="22">
        <x:f>D23*12</x:f>
        <x:v>14736000</x:v>
      </x:c>
      <x:c r="F23" s="22">
        <x:f>D23*200%</x:f>
        <x:v>2456000</x:v>
      </x:c>
      <x:c r="G23" s="171">
        <x:v>0.94999999999999996</x:v>
      </x:c>
      <x:c r="H23" s="22">
        <x:f>D23*G23*2</x:f>
        <x:v>2333200</x:v>
      </x:c>
      <x:c r="I23" s="22">
        <x:f>D23*200%</x:f>
        <x:v>2456000</x:v>
      </x:c>
      <x:c r="J23" s="22">
        <x:f>D23*60%*2</x:f>
        <x:v>1473600</x:v>
      </x:c>
      <x:c r="K23" s="22">
        <x:f>40000*12</x:f>
        <x:v>480000</x:v>
      </x:c>
      <x:c r="L23" s="22">
        <x:f>50000*12</x:f>
        <x:v>600000</x:v>
      </x:c>
      <x:c r="M23" s="28">
        <x:v>30</x:v>
      </x:c>
      <x:c r="N23" s="22">
        <x:f>ROUNDDOWN((E23+L23+O23)*1/209*1.5*M23,-1)</x:f>
        <x:v>3457030</x:v>
      </x:c>
      <x:c r="O23" s="22">
        <x:f>60000*12</x:f>
        <x:v>720000</x:v>
      </x:c>
      <x:c r="P23" s="22">
        <x:f>20000*12</x:f>
        <x:v>240000</x:v>
      </x:c>
      <x:c r="Q23" s="22">
        <x:f>200000*12</x:f>
        <x:v>2400000</x:v>
      </x:c>
      <x:c r="R23" s="23">
        <x:f>E23+F23+H23+J23+K23+L23+N23+O23+P23+Q23+I23</x:f>
        <x:v>31351830</x:v>
      </x:c>
      <x:c r="S23" s="23">
        <x:f>110000*12</x:f>
        <x:v>1320000</x:v>
      </x:c>
      <x:c r="T23" s="173">
        <x:f>R23+S23</x:f>
        <x:v>32671830</x:v>
      </x:c>
      <x:c r="U23" s="173">
        <x:f>R23+120000</x:f>
        <x:v>31471830</x:v>
      </x:c>
      <x:c r="V23" s="23">
        <x:f>ROUNDDOWN(U23*2.995%,-1)</x:f>
        <x:v>942580</x:v>
      </x:c>
      <x:c r="W23" s="23">
        <x:f>ROUNDDOWN(V23*6.55%,-1)</x:f>
        <x:v>61730</x:v>
      </x:c>
      <x:c r="X23" s="23">
        <x:f>ROUNDDOWN(U23*0.045,-1)</x:f>
        <x:v>1416230</x:v>
      </x:c>
      <x:c r="Y23" s="23">
        <x:f>ROUNDDOWN(U23*0.0056,-1)</x:f>
        <x:v>176240</x:v>
      </x:c>
      <x:c r="Z23" s="23">
        <x:f>ROUNDDOWN(U23*0.009,-1)</x:f>
        <x:v>283240</x:v>
      </x:c>
      <x:c r="AA23" s="23">
        <x:f>ROUNDDOWN(T23/12,-1)</x:f>
        <x:v>2722650</x:v>
      </x:c>
      <x:c r="AB23" s="173">
        <x:f>SUM(V23:AA23)</x:f>
        <x:v>5602670</x:v>
      </x:c>
    </x:row>
    <x:row r="24" spans="1:28" ht="30" customHeight="1">
      <x:c r="A24" s="20">
        <x:v>18</x:v>
      </x:c>
      <x:c r="B24" s="27" t="s">
        <x:v>268</x:v>
      </x:c>
      <x:c r="C24" s="21">
        <x:v>7</x:v>
      </x:c>
      <x:c r="D24" s="22">
        <x:v>1139000</x:v>
      </x:c>
      <x:c r="E24" s="22">
        <x:f>D24*12</x:f>
        <x:v>13668000</x:v>
      </x:c>
      <x:c r="F24" s="22">
        <x:f>D24*200%</x:f>
        <x:v>2278000</x:v>
      </x:c>
      <x:c r="G24" s="171">
        <x:v>0.80000000000000004</x:v>
      </x:c>
      <x:c r="H24" s="22">
        <x:f>D24*G24*2</x:f>
        <x:v>1822400</x:v>
      </x:c>
      <x:c r="I24" s="22">
        <x:f>D24*200%</x:f>
        <x:v>2278000</x:v>
      </x:c>
      <x:c r="J24" s="22">
        <x:f>D24*60%*2</x:f>
        <x:v>1366800</x:v>
      </x:c>
      <x:c r="K24" s="22">
        <x:f>40000*12</x:f>
        <x:v>480000</x:v>
      </x:c>
      <x:c r="L24" s="22">
        <x:f>50000*12</x:f>
        <x:v>600000</x:v>
      </x:c>
      <x:c r="M24" s="28">
        <x:v>30</x:v>
      </x:c>
      <x:c r="N24" s="22">
        <x:f>ROUNDDOWN((E24+L24+O24)*1/209*1.5*M24,-1)</x:f>
        <x:v>3227080</x:v>
      </x:c>
      <x:c r="O24" s="22">
        <x:f>60000*12</x:f>
        <x:v>720000</x:v>
      </x:c>
      <x:c r="P24" s="22">
        <x:f>20000*12</x:f>
        <x:v>240000</x:v>
      </x:c>
      <x:c r="Q24" s="22">
        <x:f>200000*12</x:f>
        <x:v>2400000</x:v>
      </x:c>
      <x:c r="R24" s="23">
        <x:f>E24+F24+H24+J24+K24+L24+N24+O24+P24+Q24+I24</x:f>
        <x:v>29080280</x:v>
      </x:c>
      <x:c r="S24" s="23">
        <x:f>110000*12</x:f>
        <x:v>1320000</x:v>
      </x:c>
      <x:c r="T24" s="173">
        <x:f>R24+S24</x:f>
        <x:v>30400280</x:v>
      </x:c>
      <x:c r="U24" s="173">
        <x:f>R24+120000</x:f>
        <x:v>29200280</x:v>
      </x:c>
      <x:c r="V24" s="23">
        <x:f>ROUNDDOWN(U24*2.995%,-1)</x:f>
        <x:v>874540</x:v>
      </x:c>
      <x:c r="W24" s="23">
        <x:f>ROUNDDOWN(V24*6.55%,-1)</x:f>
        <x:v>57280</x:v>
      </x:c>
      <x:c r="X24" s="23">
        <x:f>ROUNDDOWN(U24*0.045,-1)</x:f>
        <x:v>1314010</x:v>
      </x:c>
      <x:c r="Y24" s="23">
        <x:f>ROUNDDOWN(U24*0.0056,-1)</x:f>
        <x:v>163520</x:v>
      </x:c>
      <x:c r="Z24" s="23">
        <x:f>ROUNDDOWN(U24*0.009,-1)</x:f>
        <x:v>262800</x:v>
      </x:c>
      <x:c r="AA24" s="23">
        <x:f>ROUNDDOWN(T24/12,-1)</x:f>
        <x:v>2533350</x:v>
      </x:c>
      <x:c r="AB24" s="173">
        <x:f>SUM(V24:AA24)</x:f>
        <x:v>5205500</x:v>
      </x:c>
    </x:row>
    <x:row r="25" spans="1:28" ht="30" customHeight="1">
      <x:c r="A25" s="20">
        <x:v>19</x:v>
      </x:c>
      <x:c r="B25" s="27" t="s">
        <x:v>285</x:v>
      </x:c>
      <x:c r="C25" s="21">
        <x:v>3</x:v>
      </x:c>
      <x:c r="D25" s="22">
        <x:v>1022000</x:v>
      </x:c>
      <x:c r="E25" s="22">
        <x:f>D25*12</x:f>
        <x:v>12264000</x:v>
      </x:c>
      <x:c r="F25" s="22">
        <x:f>D25*200%</x:f>
        <x:v>2044000</x:v>
      </x:c>
      <x:c r="G25" s="171">
        <x:v>0.59999999999999998</x:v>
      </x:c>
      <x:c r="H25" s="22">
        <x:f>D25*G25*2</x:f>
        <x:v>1226400</x:v>
      </x:c>
      <x:c r="I25" s="22">
        <x:f>D25*200%</x:f>
        <x:v>2044000</x:v>
      </x:c>
      <x:c r="J25" s="22">
        <x:f>D25*60%*2</x:f>
        <x:v>1226400</x:v>
      </x:c>
      <x:c r="K25" s="22"/>
      <x:c r="L25" s="22">
        <x:f>50000*12</x:f>
        <x:v>600000</x:v>
      </x:c>
      <x:c r="M25" s="28">
        <x:v>30</x:v>
      </x:c>
      <x:c r="N25" s="22">
        <x:f>ROUNDDOWN((E25+L25+O25)*1/209*1.5*M25,-1)</x:f>
        <x:v>2924780</x:v>
      </x:c>
      <x:c r="O25" s="22">
        <x:f>60000*12</x:f>
        <x:v>720000</x:v>
      </x:c>
      <x:c r="P25" s="22"/>
      <x:c r="Q25" s="22">
        <x:f>150000*12</x:f>
        <x:v>1800000</x:v>
      </x:c>
      <x:c r="R25" s="23">
        <x:f>E25+F25+H25+J25+K25+L25+N25+O25+P25+Q25+I25</x:f>
        <x:v>24849580</x:v>
      </x:c>
      <x:c r="S25" s="23">
        <x:f>110000*12</x:f>
        <x:v>1320000</x:v>
      </x:c>
      <x:c r="T25" s="173">
        <x:f>R25+S25</x:f>
        <x:v>26169580</x:v>
      </x:c>
      <x:c r="U25" s="173">
        <x:f>R25+120000</x:f>
        <x:v>24969580</x:v>
      </x:c>
      <x:c r="V25" s="23">
        <x:f>ROUNDDOWN(U25*2.995%,-1)</x:f>
        <x:v>747830</x:v>
      </x:c>
      <x:c r="W25" s="23">
        <x:f>ROUNDDOWN(V25*6.55%,-1)</x:f>
        <x:v>48980</x:v>
      </x:c>
      <x:c r="X25" s="23">
        <x:f>ROUNDDOWN(U25*0.045,-1)</x:f>
        <x:v>1123630</x:v>
      </x:c>
      <x:c r="Y25" s="23">
        <x:f>ROUNDDOWN(U25*0.0056,-1)</x:f>
        <x:v>139820</x:v>
      </x:c>
      <x:c r="Z25" s="23">
        <x:f>ROUNDDOWN(U25*0.009,-1)</x:f>
        <x:v>224720</x:v>
      </x:c>
      <x:c r="AA25" s="23">
        <x:f>ROUNDDOWN(T25/12,-1)</x:f>
        <x:v>2180790</x:v>
      </x:c>
      <x:c r="AB25" s="173">
        <x:f>SUM(V25:AA25)</x:f>
        <x:v>4465770</x:v>
      </x:c>
    </x:row>
    <x:row r="26" spans="1:28" ht="30" customHeight="1">
      <x:c r="A26" s="20">
        <x:v>20</x:v>
      </x:c>
      <x:c r="B26" s="27" t="s">
        <x:v>247</x:v>
      </x:c>
      <x:c r="C26" s="21">
        <x:v>3</x:v>
      </x:c>
      <x:c r="D26" s="22">
        <x:v>1022000</x:v>
      </x:c>
      <x:c r="E26" s="22">
        <x:f>D26*12</x:f>
        <x:v>12264000</x:v>
      </x:c>
      <x:c r="F26" s="22">
        <x:f>D26*200%</x:f>
        <x:v>2044000</x:v>
      </x:c>
      <x:c r="G26" s="171">
        <x:v>0.59999999999999998</x:v>
      </x:c>
      <x:c r="H26" s="22">
        <x:f>D26*G26*2</x:f>
        <x:v>1226400</x:v>
      </x:c>
      <x:c r="I26" s="22">
        <x:f>D26*200%</x:f>
        <x:v>2044000</x:v>
      </x:c>
      <x:c r="J26" s="22">
        <x:f>D26*60%*2</x:f>
        <x:v>1226400</x:v>
      </x:c>
      <x:c r="K26" s="22"/>
      <x:c r="L26" s="22">
        <x:f>50000*12</x:f>
        <x:v>600000</x:v>
      </x:c>
      <x:c r="M26" s="28">
        <x:v>30</x:v>
      </x:c>
      <x:c r="N26" s="22">
        <x:f>ROUNDDOWN((E26+L26+O26)*1/209*1.5*M26,-1)</x:f>
        <x:v>2924780</x:v>
      </x:c>
      <x:c r="O26" s="22">
        <x:f>60000*12</x:f>
        <x:v>720000</x:v>
      </x:c>
      <x:c r="P26" s="22"/>
      <x:c r="Q26" s="22">
        <x:f>150000*12</x:f>
        <x:v>1800000</x:v>
      </x:c>
      <x:c r="R26" s="23">
        <x:f>E26+F26+H26+J26+K26+L26+N26+O26+P26+Q26+I26</x:f>
        <x:v>24849580</x:v>
      </x:c>
      <x:c r="S26" s="23">
        <x:f>110000*12</x:f>
        <x:v>1320000</x:v>
      </x:c>
      <x:c r="T26" s="173">
        <x:f>R26+S26</x:f>
        <x:v>26169580</x:v>
      </x:c>
      <x:c r="U26" s="173">
        <x:f>R26+120000</x:f>
        <x:v>24969580</x:v>
      </x:c>
      <x:c r="V26" s="23">
        <x:f>ROUNDDOWN(U26*2.995%,-1)</x:f>
        <x:v>747830</x:v>
      </x:c>
      <x:c r="W26" s="23">
        <x:f>ROUNDDOWN(V26*6.55%,-1)</x:f>
        <x:v>48980</x:v>
      </x:c>
      <x:c r="X26" s="23">
        <x:f>ROUNDDOWN(U26*0.045,-1)</x:f>
        <x:v>1123630</x:v>
      </x:c>
      <x:c r="Y26" s="23">
        <x:f>ROUNDDOWN(U26*0.0056,-1)</x:f>
        <x:v>139820</x:v>
      </x:c>
      <x:c r="Z26" s="23">
        <x:f>ROUNDDOWN(U26*0.009,-1)</x:f>
        <x:v>224720</x:v>
      </x:c>
      <x:c r="AA26" s="23">
        <x:f>ROUNDDOWN(T26/12,-1)</x:f>
        <x:v>2180790</x:v>
      </x:c>
      <x:c r="AB26" s="173">
        <x:f>SUM(V26:AA26)</x:f>
        <x:v>4465770</x:v>
      </x:c>
    </x:row>
    <x:row r="27" spans="1:28" ht="30" customHeight="1">
      <x:c r="A27" s="20">
        <x:v>21</x:v>
      </x:c>
      <x:c r="B27" s="27" t="s">
        <x:v>278</x:v>
      </x:c>
      <x:c r="C27" s="21">
        <x:v>3</x:v>
      </x:c>
      <x:c r="D27" s="22">
        <x:v>1022000</x:v>
      </x:c>
      <x:c r="E27" s="22">
        <x:f>D27*12</x:f>
        <x:v>12264000</x:v>
      </x:c>
      <x:c r="F27" s="22">
        <x:f>D27*200%</x:f>
        <x:v>2044000</x:v>
      </x:c>
      <x:c r="G27" s="171">
        <x:v>0.59999999999999998</x:v>
      </x:c>
      <x:c r="H27" s="22">
        <x:f>D27*G27*2</x:f>
        <x:v>1226400</x:v>
      </x:c>
      <x:c r="I27" s="22">
        <x:f>D27*200%</x:f>
        <x:v>2044000</x:v>
      </x:c>
      <x:c r="J27" s="22">
        <x:f>D27*60%*2</x:f>
        <x:v>1226400</x:v>
      </x:c>
      <x:c r="K27" s="22"/>
      <x:c r="L27" s="22">
        <x:f>50000*12</x:f>
        <x:v>600000</x:v>
      </x:c>
      <x:c r="M27" s="28">
        <x:v>30</x:v>
      </x:c>
      <x:c r="N27" s="22">
        <x:f>ROUNDDOWN((E27+L27+O27)*1/209*1.5*M27,-1)</x:f>
        <x:v>2924780</x:v>
      </x:c>
      <x:c r="O27" s="22">
        <x:f>60000*12</x:f>
        <x:v>720000</x:v>
      </x:c>
      <x:c r="P27" s="22"/>
      <x:c r="Q27" s="22">
        <x:f>150000*12</x:f>
        <x:v>1800000</x:v>
      </x:c>
      <x:c r="R27" s="23">
        <x:f>E27+F27+H27+J27+K27+L27+N27+O27+P27+Q27+I27</x:f>
        <x:v>24849580</x:v>
      </x:c>
      <x:c r="S27" s="23">
        <x:f>110000*12</x:f>
        <x:v>1320000</x:v>
      </x:c>
      <x:c r="T27" s="173">
        <x:f>R27+S27</x:f>
        <x:v>26169580</x:v>
      </x:c>
      <x:c r="U27" s="173">
        <x:f>R27+120000</x:f>
        <x:v>24969580</x:v>
      </x:c>
      <x:c r="V27" s="23">
        <x:f>ROUNDDOWN(U27*2.995%,-1)</x:f>
        <x:v>747830</x:v>
      </x:c>
      <x:c r="W27" s="23">
        <x:f>ROUNDDOWN(V27*6.55%,-1)</x:f>
        <x:v>48980</x:v>
      </x:c>
      <x:c r="X27" s="23">
        <x:f>ROUNDDOWN(U27*0.045,-1)</x:f>
        <x:v>1123630</x:v>
      </x:c>
      <x:c r="Y27" s="23">
        <x:f>ROUNDDOWN(U27*0.0056,-1)</x:f>
        <x:v>139820</x:v>
      </x:c>
      <x:c r="Z27" s="23">
        <x:f>ROUNDDOWN(U27*0.009,-1)</x:f>
        <x:v>224720</x:v>
      </x:c>
      <x:c r="AA27" s="23">
        <x:f>ROUNDDOWN(T27/12,-1)</x:f>
        <x:v>2180790</x:v>
      </x:c>
      <x:c r="AB27" s="173">
        <x:f>SUM(V27:AA27)</x:f>
        <x:v>4465770</x:v>
      </x:c>
    </x:row>
    <x:row r="28" spans="1:28" ht="30" customHeight="1">
      <x:c r="A28" s="20">
        <x:v>22</x:v>
      </x:c>
      <x:c r="B28" s="27" t="s">
        <x:v>248</x:v>
      </x:c>
      <x:c r="C28" s="21">
        <x:v>2</x:v>
      </x:c>
      <x:c r="D28" s="22">
        <x:v>993000</x:v>
      </x:c>
      <x:c r="E28" s="22">
        <x:f>D28*12</x:f>
        <x:v>11916000</x:v>
      </x:c>
      <x:c r="F28" s="22">
        <x:f>D28*200%</x:f>
        <x:v>1986000</x:v>
      </x:c>
      <x:c r="G28" s="171">
        <x:v>0.55000000000000004</x:v>
      </x:c>
      <x:c r="H28" s="22">
        <x:f>D28*G28*2</x:f>
        <x:v>1092300</x:v>
      </x:c>
      <x:c r="I28" s="22">
        <x:f>D28*200%</x:f>
        <x:v>1986000</x:v>
      </x:c>
      <x:c r="J28" s="22">
        <x:f>D28*60%*2</x:f>
        <x:v>1191600</x:v>
      </x:c>
      <x:c r="K28" s="22"/>
      <x:c r="L28" s="22">
        <x:f>50000*12</x:f>
        <x:v>600000</x:v>
      </x:c>
      <x:c r="M28" s="28">
        <x:v>30</x:v>
      </x:c>
      <x:c r="N28" s="22">
        <x:f>ROUNDDOWN((E28+L28+O28)*1/209*1.5*M28,-1)</x:f>
        <x:v>2849850</x:v>
      </x:c>
      <x:c r="O28" s="22">
        <x:f>60000*12</x:f>
        <x:v>720000</x:v>
      </x:c>
      <x:c r="P28" s="22"/>
      <x:c r="Q28" s="22">
        <x:f>150000*12</x:f>
        <x:v>1800000</x:v>
      </x:c>
      <x:c r="R28" s="23">
        <x:f>E28+F28+H28+J28+K28+L28+N28+O28+P28+Q28+I28</x:f>
        <x:v>24141750</x:v>
      </x:c>
      <x:c r="S28" s="23">
        <x:f>110000*12</x:f>
        <x:v>1320000</x:v>
      </x:c>
      <x:c r="T28" s="173">
        <x:f>R28+S28</x:f>
        <x:v>25461750</x:v>
      </x:c>
      <x:c r="U28" s="173">
        <x:f>R28+120000</x:f>
        <x:v>24261750</x:v>
      </x:c>
      <x:c r="V28" s="23">
        <x:f>ROUNDDOWN(U28*2.995%,-1)</x:f>
        <x:v>726630</x:v>
      </x:c>
      <x:c r="W28" s="23">
        <x:f>ROUNDDOWN(V28*6.55%,-1)</x:f>
        <x:v>47590</x:v>
      </x:c>
      <x:c r="X28" s="23">
        <x:f>ROUNDDOWN(U28*0.045,-1)</x:f>
        <x:v>1091770</x:v>
      </x:c>
      <x:c r="Y28" s="23">
        <x:f>ROUNDDOWN(U28*0.0056,-1)</x:f>
        <x:v>135860</x:v>
      </x:c>
      <x:c r="Z28" s="23">
        <x:f>ROUNDDOWN(U28*0.009,-1)</x:f>
        <x:v>218350</x:v>
      </x:c>
      <x:c r="AA28" s="23">
        <x:f>ROUNDDOWN(T28/12,-1)</x:f>
        <x:v>2121810</x:v>
      </x:c>
      <x:c r="AB28" s="173">
        <x:f>SUM(V28:AA28)</x:f>
        <x:v>4342010</x:v>
      </x:c>
    </x:row>
    <x:row r="29" spans="1:28" ht="30" customHeight="1">
      <x:c r="A29" s="20">
        <x:v>23</x:v>
      </x:c>
      <x:c r="B29" s="27" t="s">
        <x:v>227</x:v>
      </x:c>
      <x:c r="C29" s="21">
        <x:v>4</x:v>
      </x:c>
      <x:c r="D29" s="22">
        <x:v>1052000</x:v>
      </x:c>
      <x:c r="E29" s="22">
        <x:f>D29*12</x:f>
        <x:v>12624000</x:v>
      </x:c>
      <x:c r="F29" s="22">
        <x:f>D29*200%</x:f>
        <x:v>2104000</x:v>
      </x:c>
      <x:c r="G29" s="171">
        <x:v>0.65000000000000002</x:v>
      </x:c>
      <x:c r="H29" s="22">
        <x:f>D29*G29*2</x:f>
        <x:v>1367600</x:v>
      </x:c>
      <x:c r="I29" s="22">
        <x:f>D29*200%</x:f>
        <x:v>2104000</x:v>
      </x:c>
      <x:c r="J29" s="22">
        <x:f>D29*60%*2</x:f>
        <x:v>1262400</x:v>
      </x:c>
      <x:c r="K29" s="22"/>
      <x:c r="L29" s="22">
        <x:f>50000*12</x:f>
        <x:v>600000</x:v>
      </x:c>
      <x:c r="M29" s="28">
        <x:v>30</x:v>
      </x:c>
      <x:c r="N29" s="22">
        <x:f>ROUNDDOWN((E29+L29+O29)*1/209*1.5*M29,-1)</x:f>
        <x:v>3002290</x:v>
      </x:c>
      <x:c r="O29" s="22">
        <x:f>60000*12</x:f>
        <x:v>720000</x:v>
      </x:c>
      <x:c r="P29" s="22"/>
      <x:c r="Q29" s="22">
        <x:f>150000*12</x:f>
        <x:v>1800000</x:v>
      </x:c>
      <x:c r="R29" s="23">
        <x:f>E29+F29+H29+J29+K29+L29+N29+O29+P29+Q29+I29</x:f>
        <x:v>25584290</x:v>
      </x:c>
      <x:c r="S29" s="23">
        <x:f>110000*12</x:f>
        <x:v>1320000</x:v>
      </x:c>
      <x:c r="T29" s="173">
        <x:f>R29+S29</x:f>
        <x:v>26904290</x:v>
      </x:c>
      <x:c r="U29" s="173">
        <x:f>R29+120000</x:f>
        <x:v>25704290</x:v>
      </x:c>
      <x:c r="V29" s="23">
        <x:f>ROUNDDOWN(U29*2.995%,-1)</x:f>
        <x:v>769840</x:v>
      </x:c>
      <x:c r="W29" s="23">
        <x:f>ROUNDDOWN(V29*6.55%,-1)</x:f>
        <x:v>50420</x:v>
      </x:c>
      <x:c r="X29" s="23">
        <x:f>ROUNDDOWN(U29*0.045,-1)</x:f>
        <x:v>1156690</x:v>
      </x:c>
      <x:c r="Y29" s="23">
        <x:f>ROUNDDOWN(U29*0.0056,-1)</x:f>
        <x:v>143940</x:v>
      </x:c>
      <x:c r="Z29" s="23">
        <x:f>ROUNDDOWN(U29*0.009,-1)</x:f>
        <x:v>231330</x:v>
      </x:c>
      <x:c r="AA29" s="23">
        <x:f>ROUNDDOWN(T29/12,-1)</x:f>
        <x:v>2242020</x:v>
      </x:c>
      <x:c r="AB29" s="173">
        <x:f>SUM(V29:AA29)</x:f>
        <x:v>4594240</x:v>
      </x:c>
    </x:row>
    <x:row r="30" spans="1:28" ht="30" customHeight="1">
      <x:c r="A30" s="20">
        <x:v>24</x:v>
      </x:c>
      <x:c r="B30" s="27" t="s">
        <x:v>280</x:v>
      </x:c>
      <x:c r="C30" s="21">
        <x:v>2</x:v>
      </x:c>
      <x:c r="D30" s="22">
        <x:v>993000</x:v>
      </x:c>
      <x:c r="E30" s="22">
        <x:f>D30*12</x:f>
        <x:v>11916000</x:v>
      </x:c>
      <x:c r="F30" s="22">
        <x:f>D30*200%</x:f>
        <x:v>1986000</x:v>
      </x:c>
      <x:c r="G30" s="171">
        <x:v>0.55000000000000004</x:v>
      </x:c>
      <x:c r="H30" s="22">
        <x:f>D30*G30*2</x:f>
        <x:v>1092300</x:v>
      </x:c>
      <x:c r="I30" s="22">
        <x:f>D30*200%</x:f>
        <x:v>1986000</x:v>
      </x:c>
      <x:c r="J30" s="22">
        <x:f>D30*60%*2</x:f>
        <x:v>1191600</x:v>
      </x:c>
      <x:c r="K30" s="22"/>
      <x:c r="L30" s="22">
        <x:f>50000*12</x:f>
        <x:v>600000</x:v>
      </x:c>
      <x:c r="M30" s="28">
        <x:v>30</x:v>
      </x:c>
      <x:c r="N30" s="22">
        <x:f>ROUNDDOWN((E30+L30+O30)*1/209*1.5*M30,-1)</x:f>
        <x:v>2849850</x:v>
      </x:c>
      <x:c r="O30" s="22">
        <x:f>60000*12</x:f>
        <x:v>720000</x:v>
      </x:c>
      <x:c r="P30" s="22"/>
      <x:c r="Q30" s="22">
        <x:f>150000*12</x:f>
        <x:v>1800000</x:v>
      </x:c>
      <x:c r="R30" s="23">
        <x:f>E30+F30+H30+J30+K30+L30+N30+O30+P30+Q30+I30</x:f>
        <x:v>24141750</x:v>
      </x:c>
      <x:c r="S30" s="23">
        <x:f>110000*12</x:f>
        <x:v>1320000</x:v>
      </x:c>
      <x:c r="T30" s="173">
        <x:f>R30+S30</x:f>
        <x:v>25461750</x:v>
      </x:c>
      <x:c r="U30" s="173">
        <x:f>R30+120000</x:f>
        <x:v>24261750</x:v>
      </x:c>
      <x:c r="V30" s="23">
        <x:f>ROUNDDOWN(U30*2.995%,-1)</x:f>
        <x:v>726630</x:v>
      </x:c>
      <x:c r="W30" s="23">
        <x:f>ROUNDDOWN(V30*6.55%,-1)</x:f>
        <x:v>47590</x:v>
      </x:c>
      <x:c r="X30" s="23">
        <x:f>ROUNDDOWN(U30*0.045,-1)</x:f>
        <x:v>1091770</x:v>
      </x:c>
      <x:c r="Y30" s="23">
        <x:f>ROUNDDOWN(U30*0.0056,-1)</x:f>
        <x:v>135860</x:v>
      </x:c>
      <x:c r="Z30" s="23">
        <x:f>ROUNDDOWN(U30*0.009,-1)</x:f>
        <x:v>218350</x:v>
      </x:c>
      <x:c r="AA30" s="23">
        <x:f>ROUNDDOWN(T30/12,-1)</x:f>
        <x:v>2121810</x:v>
      </x:c>
      <x:c r="AB30" s="173">
        <x:f>SUM(V30:AA30)</x:f>
        <x:v>4342010</x:v>
      </x:c>
    </x:row>
    <x:row r="31" spans="1:28" ht="30" customHeight="1">
      <x:c r="A31" s="20">
        <x:v>25</x:v>
      </x:c>
      <x:c r="B31" s="27" t="s">
        <x:v>288</x:v>
      </x:c>
      <x:c r="C31" s="21">
        <x:v>5</x:v>
      </x:c>
      <x:c r="D31" s="22">
        <x:v>1082000</x:v>
      </x:c>
      <x:c r="E31" s="22">
        <x:f>D31*12</x:f>
        <x:v>12984000</x:v>
      </x:c>
      <x:c r="F31" s="22">
        <x:f>D31*200%</x:f>
        <x:v>2164000</x:v>
      </x:c>
      <x:c r="G31" s="171">
        <x:v>0.69999999999999996</x:v>
      </x:c>
      <x:c r="H31" s="22">
        <x:f>D31*G31*2</x:f>
        <x:v>1514800</x:v>
      </x:c>
      <x:c r="I31" s="22">
        <x:f>D31*200%</x:f>
        <x:v>2164000</x:v>
      </x:c>
      <x:c r="J31" s="22">
        <x:f>D31*60%*2</x:f>
        <x:v>1298400</x:v>
      </x:c>
      <x:c r="K31" s="22"/>
      <x:c r="L31" s="22">
        <x:f>50000*12</x:f>
        <x:v>600000</x:v>
      </x:c>
      <x:c r="M31" s="28">
        <x:v>30</x:v>
      </x:c>
      <x:c r="N31" s="22">
        <x:f>ROUNDDOWN((E31+L31+O31)*1/209*1.5*M31,-1)</x:f>
        <x:v>3079800</x:v>
      </x:c>
      <x:c r="O31" s="22">
        <x:f>60000*12</x:f>
        <x:v>720000</x:v>
      </x:c>
      <x:c r="P31" s="22"/>
      <x:c r="Q31" s="22">
        <x:f>200000*12</x:f>
        <x:v>2400000</x:v>
      </x:c>
      <x:c r="R31" s="23">
        <x:f>E31+F31+H31+J31+K31+L31+N31+O31+P31+Q31+I31</x:f>
        <x:v>26925000</x:v>
      </x:c>
      <x:c r="S31" s="23">
        <x:f>110000*12</x:f>
        <x:v>1320000</x:v>
      </x:c>
      <x:c r="T31" s="173">
        <x:f>R31+S31</x:f>
        <x:v>28245000</x:v>
      </x:c>
      <x:c r="U31" s="173">
        <x:f>R31+120000</x:f>
        <x:v>27045000</x:v>
      </x:c>
      <x:c r="V31" s="23">
        <x:f>ROUNDDOWN(U31*2.995%,-1)</x:f>
        <x:v>809990</x:v>
      </x:c>
      <x:c r="W31" s="23">
        <x:f>ROUNDDOWN(V31*6.55%,-1)</x:f>
        <x:v>53050</x:v>
      </x:c>
      <x:c r="X31" s="23">
        <x:f>ROUNDDOWN(U31*0.045,-1)</x:f>
        <x:v>1217020</x:v>
      </x:c>
      <x:c r="Y31" s="23">
        <x:f>ROUNDDOWN(U31*0.0056,-1)</x:f>
        <x:v>151450</x:v>
      </x:c>
      <x:c r="Z31" s="23">
        <x:f>ROUNDDOWN(U31*0.009,-1)</x:f>
        <x:v>243400</x:v>
      </x:c>
      <x:c r="AA31" s="23">
        <x:f>ROUNDDOWN(T31/12,-1)</x:f>
        <x:v>2353750</x:v>
      </x:c>
      <x:c r="AB31" s="173">
        <x:f>SUM(V31:AA31)</x:f>
        <x:v>4828660</x:v>
      </x:c>
    </x:row>
    <x:row r="32" spans="1:28" ht="30" customHeight="1">
      <x:c r="A32" s="20">
        <x:v>26</x:v>
      </x:c>
      <x:c r="B32" s="27" t="s">
        <x:v>239</x:v>
      </x:c>
      <x:c r="C32" s="21">
        <x:v>1</x:v>
      </x:c>
      <x:c r="D32" s="22">
        <x:v>963000</x:v>
      </x:c>
      <x:c r="E32" s="22">
        <x:f>D32*12</x:f>
        <x:v>11556000</x:v>
      </x:c>
      <x:c r="F32" s="22">
        <x:f>D32*200%</x:f>
        <x:v>1926000</x:v>
      </x:c>
      <x:c r="G32" s="171">
        <x:v>0.5</x:v>
      </x:c>
      <x:c r="H32" s="22">
        <x:f>D32*G32*2</x:f>
        <x:v>963000</x:v>
      </x:c>
      <x:c r="I32" s="22">
        <x:f>D32*200%</x:f>
        <x:v>1926000</x:v>
      </x:c>
      <x:c r="J32" s="22">
        <x:f>D32*60%*2</x:f>
        <x:v>1155600</x:v>
      </x:c>
      <x:c r="K32" s="22"/>
      <x:c r="L32" s="22">
        <x:f>50000*12</x:f>
        <x:v>600000</x:v>
      </x:c>
      <x:c r="M32" s="28">
        <x:v>30</x:v>
      </x:c>
      <x:c r="N32" s="22">
        <x:f>ROUNDDOWN((E32+L32+O32)*1/209*1.5*M32,-1)</x:f>
        <x:v>2772340</x:v>
      </x:c>
      <x:c r="O32" s="22">
        <x:f>60000*12</x:f>
        <x:v>720000</x:v>
      </x:c>
      <x:c r="P32" s="22"/>
      <x:c r="Q32" s="22">
        <x:f>150000*12</x:f>
        <x:v>1800000</x:v>
      </x:c>
      <x:c r="R32" s="23">
        <x:f>E32+F32+H32+J32+K32+L32+N32+O32+P32+Q32+I32</x:f>
        <x:v>23418940</x:v>
      </x:c>
      <x:c r="S32" s="23">
        <x:f>110000*12</x:f>
        <x:v>1320000</x:v>
      </x:c>
      <x:c r="T32" s="173">
        <x:f>R32+S32</x:f>
        <x:v>24738940</x:v>
      </x:c>
      <x:c r="U32" s="173">
        <x:f>R32+120000</x:f>
        <x:v>23538940</x:v>
      </x:c>
      <x:c r="V32" s="23">
        <x:f>ROUNDDOWN(U32*2.995%,-1)</x:f>
        <x:v>704990</x:v>
      </x:c>
      <x:c r="W32" s="23">
        <x:f>ROUNDDOWN(V32*6.55%,-1)</x:f>
        <x:v>46170</x:v>
      </x:c>
      <x:c r="X32" s="23">
        <x:f>ROUNDDOWN(U32*0.045,-1)</x:f>
        <x:v>1059250</x:v>
      </x:c>
      <x:c r="Y32" s="23">
        <x:f>ROUNDDOWN(U32*0.0056,-1)</x:f>
        <x:v>131810</x:v>
      </x:c>
      <x:c r="Z32" s="23">
        <x:f>ROUNDDOWN(U32*0.009,-1)</x:f>
        <x:v>211850</x:v>
      </x:c>
      <x:c r="AA32" s="23">
        <x:f>ROUNDDOWN(T32/12,-1)</x:f>
        <x:v>2061570</x:v>
      </x:c>
      <x:c r="AB32" s="173">
        <x:f>SUM(V32:AA32)</x:f>
        <x:v>4215640</x:v>
      </x:c>
    </x:row>
    <x:row r="33" spans="1:28" ht="30" customHeight="1">
      <x:c r="A33" s="20">
        <x:v>27</x:v>
      </x:c>
      <x:c r="B33" s="20" t="s">
        <x:v>261</x:v>
      </x:c>
      <x:c r="C33" s="21">
        <x:v>5</x:v>
      </x:c>
      <x:c r="D33" s="22">
        <x:v>963000</x:v>
      </x:c>
      <x:c r="E33" s="22">
        <x:f>D33*12</x:f>
        <x:v>11556000</x:v>
      </x:c>
      <x:c r="F33" s="22">
        <x:f>D33*200%</x:f>
        <x:v>1926000</x:v>
      </x:c>
      <x:c r="G33" s="171">
        <x:v>0.69999999999999996</x:v>
      </x:c>
      <x:c r="H33" s="22">
        <x:f>D33*G33*2</x:f>
        <x:v>1348200</x:v>
      </x:c>
      <x:c r="I33" s="22">
        <x:f>D33*200%</x:f>
        <x:v>1926000</x:v>
      </x:c>
      <x:c r="J33" s="22">
        <x:f>D33*60%*2</x:f>
        <x:v>1155600</x:v>
      </x:c>
      <x:c r="K33" s="22"/>
      <x:c r="L33" s="22">
        <x:f>50000*12</x:f>
        <x:v>600000</x:v>
      </x:c>
      <x:c r="M33" s="28">
        <x:v>30</x:v>
      </x:c>
      <x:c r="N33" s="22">
        <x:f>ROUNDDOWN((E33+L33+O33)*1/209*1.5*M33,-1)</x:f>
        <x:v>2720660</x:v>
      </x:c>
      <x:c r="O33" s="22">
        <x:f>40000*12</x:f>
        <x:v>480000</x:v>
      </x:c>
      <x:c r="P33" s="22">
        <x:f>60000*12</x:f>
        <x:v>720000</x:v>
      </x:c>
      <x:c r="Q33" s="22">
        <x:f>200000*12</x:f>
        <x:v>2400000</x:v>
      </x:c>
      <x:c r="R33" s="23">
        <x:f>E33+F33+H33+J33+K33+L33+N33+O33+P33+Q33+I33</x:f>
        <x:v>24832460</x:v>
      </x:c>
      <x:c r="S33" s="23">
        <x:f>110000*12</x:f>
        <x:v>1320000</x:v>
      </x:c>
      <x:c r="T33" s="173">
        <x:f>R33+S33</x:f>
        <x:v>26152460</x:v>
      </x:c>
      <x:c r="U33" s="173">
        <x:f>R33+120000</x:f>
        <x:v>24952460</x:v>
      </x:c>
      <x:c r="V33" s="23">
        <x:f>ROUNDDOWN(U33*2.995%,-1)</x:f>
        <x:v>747320</x:v>
      </x:c>
      <x:c r="W33" s="23">
        <x:f>ROUNDDOWN(V33*6.55%,-1)</x:f>
        <x:v>48940</x:v>
      </x:c>
      <x:c r="X33" s="23">
        <x:f>ROUNDDOWN(U33*0.045,-1)</x:f>
        <x:v>1122860</x:v>
      </x:c>
      <x:c r="Y33" s="23">
        <x:f>ROUNDDOWN(U33*0.0056,-1)</x:f>
        <x:v>139730</x:v>
      </x:c>
      <x:c r="Z33" s="23">
        <x:f>ROUNDDOWN(U33*0.009,-1)</x:f>
        <x:v>224570</x:v>
      </x:c>
      <x:c r="AA33" s="23">
        <x:f>ROUNDDOWN(T33/12,-1)</x:f>
        <x:v>2179370</x:v>
      </x:c>
      <x:c r="AB33" s="173">
        <x:f>SUM(V33:AA33)</x:f>
        <x:v>4462790</x:v>
      </x:c>
    </x:row>
    <x:row r="34" spans="1:28" ht="30" customHeight="1">
      <x:c r="A34" s="20">
        <x:v>28</x:v>
      </x:c>
      <x:c r="B34" s="20" t="s">
        <x:v>255</x:v>
      </x:c>
      <x:c r="C34" s="21">
        <x:v>2</x:v>
      </x:c>
      <x:c r="D34" s="22">
        <x:v>871000</x:v>
      </x:c>
      <x:c r="E34" s="22">
        <x:f>D34*12</x:f>
        <x:v>10452000</x:v>
      </x:c>
      <x:c r="F34" s="22">
        <x:f>D34*200%</x:f>
        <x:v>1742000</x:v>
      </x:c>
      <x:c r="G34" s="171">
        <x:v>0.55000000000000004</x:v>
      </x:c>
      <x:c r="H34" s="22">
        <x:f>D34*G34*2</x:f>
        <x:v>958100.00000000012</x:v>
      </x:c>
      <x:c r="I34" s="22">
        <x:f>D34*200%</x:f>
        <x:v>1742000</x:v>
      </x:c>
      <x:c r="J34" s="22">
        <x:f>D34*60%*2</x:f>
        <x:v>1045200</x:v>
      </x:c>
      <x:c r="K34" s="22"/>
      <x:c r="L34" s="22">
        <x:f>50000*12</x:f>
        <x:v>600000</x:v>
      </x:c>
      <x:c r="M34" s="28">
        <x:v>30</x:v>
      </x:c>
      <x:c r="N34" s="22">
        <x:f>ROUNDDOWN((E34+L34+O34)*1/209*1.5*M34,-1)</x:f>
        <x:v>2482960</x:v>
      </x:c>
      <x:c r="O34" s="22">
        <x:f>40000*12</x:f>
        <x:v>480000</x:v>
      </x:c>
      <x:c r="P34" s="22"/>
      <x:c r="Q34" s="22">
        <x:f>150000*12</x:f>
        <x:v>1800000</x:v>
      </x:c>
      <x:c r="R34" s="23">
        <x:f>E34+F34+H34+J34+K34+L34+N34+O34+P34+Q34+I34</x:f>
        <x:v>21302260</x:v>
      </x:c>
      <x:c r="S34" s="23">
        <x:f>110000*12</x:f>
        <x:v>1320000</x:v>
      </x:c>
      <x:c r="T34" s="173">
        <x:f>R34+S34</x:f>
        <x:v>22622260</x:v>
      </x:c>
      <x:c r="U34" s="173">
        <x:f>R34+120000</x:f>
        <x:v>21422260</x:v>
      </x:c>
      <x:c r="V34" s="23">
        <x:f>ROUNDDOWN(U34*2.995%,-1)</x:f>
        <x:v>641590</x:v>
      </x:c>
      <x:c r="W34" s="23">
        <x:f>ROUNDDOWN(V34*6.55%,-1)</x:f>
        <x:v>42020</x:v>
      </x:c>
      <x:c r="X34" s="23">
        <x:f>ROUNDDOWN(U34*0.045,-1)</x:f>
        <x:v>964000</x:v>
      </x:c>
      <x:c r="Y34" s="23">
        <x:f>ROUNDDOWN(U34*0.0056,-1)</x:f>
        <x:v>119960</x:v>
      </x:c>
      <x:c r="Z34" s="23">
        <x:f>ROUNDDOWN(U34*0.009,-1)</x:f>
        <x:v>192800</x:v>
      </x:c>
      <x:c r="AA34" s="23">
        <x:f>ROUNDDOWN(T34/12,-1)</x:f>
        <x:v>1885180</x:v>
      </x:c>
      <x:c r="AB34" s="173">
        <x:f>SUM(V34:AA34)</x:f>
        <x:v>3845550</x:v>
      </x:c>
    </x:row>
    <x:row r="35" spans="1:28" ht="30" customHeight="1">
      <x:c r="A35" s="20">
        <x:v>29</x:v>
      </x:c>
      <x:c r="B35" s="29" t="s">
        <x:v>209</x:v>
      </x:c>
      <x:c r="C35" s="21">
        <x:v>3</x:v>
      </x:c>
      <x:c r="D35" s="22">
        <x:v>902000</x:v>
      </x:c>
      <x:c r="E35" s="22">
        <x:f>D35*12</x:f>
        <x:v>10824000</x:v>
      </x:c>
      <x:c r="F35" s="22">
        <x:f>D35*200%</x:f>
        <x:v>1804000</x:v>
      </x:c>
      <x:c r="G35" s="171">
        <x:v>0.59999999999999998</x:v>
      </x:c>
      <x:c r="H35" s="22">
        <x:f>D35*G35*2</x:f>
        <x:v>1082400</x:v>
      </x:c>
      <x:c r="I35" s="22">
        <x:f>D35*200%</x:f>
        <x:v>1804000</x:v>
      </x:c>
      <x:c r="J35" s="22">
        <x:f>D35*60%*2</x:f>
        <x:v>1082400</x:v>
      </x:c>
      <x:c r="K35" s="22"/>
      <x:c r="L35" s="22">
        <x:f>50000*12</x:f>
        <x:v>600000</x:v>
      </x:c>
      <x:c r="M35" s="28">
        <x:v>8</x:v>
      </x:c>
      <x:c r="N35" s="22">
        <x:f>ROUNDDOWN((E35+L35+O35)*1/209*1.5*M35,-1)</x:f>
        <x:v>683480</x:v>
      </x:c>
      <x:c r="O35" s="22">
        <x:f>40000*12</x:f>
        <x:v>480000</x:v>
      </x:c>
      <x:c r="P35" s="22">
        <x:f>40000*12</x:f>
        <x:v>480000</x:v>
      </x:c>
      <x:c r="Q35" s="22">
        <x:f>150000*12</x:f>
        <x:v>1800000</x:v>
      </x:c>
      <x:c r="R35" s="23">
        <x:f>E35+F35+H35+J35+K35+L35+N35+O35+P35+Q35+I35</x:f>
        <x:v>20640280</x:v>
      </x:c>
      <x:c r="S35" s="23">
        <x:f>110000*12</x:f>
        <x:v>1320000</x:v>
      </x:c>
      <x:c r="T35" s="173">
        <x:f>R35+S35</x:f>
        <x:v>21960280</x:v>
      </x:c>
      <x:c r="U35" s="173">
        <x:f>R35+120000</x:f>
        <x:v>20760280</x:v>
      </x:c>
      <x:c r="V35" s="23">
        <x:f>ROUNDDOWN(U35*2.995%,-1)</x:f>
        <x:v>621770</x:v>
      </x:c>
      <x:c r="W35" s="23">
        <x:f>ROUNDDOWN(V35*6.55%,-1)</x:f>
        <x:v>40720</x:v>
      </x:c>
      <x:c r="X35" s="23">
        <x:f>ROUNDDOWN(U35*0.045,-1)</x:f>
        <x:v>934210</x:v>
      </x:c>
      <x:c r="Y35" s="23">
        <x:f>ROUNDDOWN(U35*0.0056,-1)</x:f>
        <x:v>116250</x:v>
      </x:c>
      <x:c r="Z35" s="23">
        <x:f>ROUNDDOWN(U35*0.009,-1)</x:f>
        <x:v>186840</x:v>
      </x:c>
      <x:c r="AA35" s="23">
        <x:f>ROUNDDOWN(T35/12,-1)</x:f>
        <x:v>1830020</x:v>
      </x:c>
      <x:c r="AB35" s="173">
        <x:f>SUM(V35:AA35)</x:f>
        <x:v>3729810</x:v>
      </x:c>
    </x:row>
    <x:row r="36" spans="4:28" ht="23.25" hidden="1" customHeight="1">
      <x:c r="D36" s="30"/>
      <x:c r="E36" s="30"/>
      <x:c r="F36" s="30"/>
      <x:c r="G36" s="30"/>
      <x:c r="H36" s="30"/>
      <x:c r="I36" s="30"/>
      <x:c r="J36" s="30"/>
      <x:c r="K36" s="30"/>
      <x:c r="L36" s="30"/>
      <x:c r="M36" s="31"/>
      <x:c r="N36" s="30"/>
      <x:c r="O36" s="30"/>
      <x:c r="P36" s="30"/>
      <x:c r="Q36" s="30"/>
      <x:c r="R36" s="30"/>
      <x:c r="S36" s="30"/>
      <x:c r="T36" s="30"/>
      <x:c r="U36" s="24"/>
      <x:c r="V36" s="23" t="e">
        <x:f>ROUNDDOWN((U36-#REF!)*2.945%,-1)</x:f>
        <x:v>#REF!</x:v>
      </x:c>
      <x:c r="W36" s="23"/>
      <x:c r="X36" s="23" t="e">
        <x:f>ROUNDDOWN((U36-#REF!)*0.045,-1)</x:f>
        <x:v>#REF!</x:v>
      </x:c>
      <x:c r="Y36" s="23">
        <x:f>ROUNDDOWN(U36*0.007,-1)</x:f>
        <x:v>0</x:v>
      </x:c>
      <x:c r="Z36" s="23">
        <x:f>ROUNDDOWN(U36*0.009,-1)</x:f>
        <x:v>0</x:v>
      </x:c>
      <x:c r="AA36" s="23">
        <x:f>ROUNDDOWN(U36/12,-1)</x:f>
        <x:v>0</x:v>
      </x:c>
      <x:c r="AB36" s="24"/>
    </x:row>
    <x:row r="37" spans="21:28" ht="35.1" hidden="1" customHeight="1">
      <x:c r="U37" s="24"/>
      <x:c r="V37" s="23">
        <x:f>ROUNDDOWN((U37-T38)*2.945%,-1)</x:f>
        <x:v>0</x:v>
      </x:c>
      <x:c r="W37" s="23"/>
      <x:c r="X37" s="23"/>
      <x:c r="Y37" s="23"/>
      <x:c r="Z37" s="23"/>
      <x:c r="AA37" s="23"/>
      <x:c r="AB37" s="24"/>
    </x:row>
    <x:row r="38" spans="21:21">
      <x:c r="U38" s="30"/>
    </x:row>
    <x:row r="39" spans="21:21">
      <x:c r="U39" s="12"/>
    </x:row>
  </x:sheetData>
  <x:mergeCells count="21">
    <x:mergeCell ref="A6:C6"/>
    <x:mergeCell ref="A3:A5"/>
    <x:mergeCell ref="B3:B5"/>
    <x:mergeCell ref="C3:C5"/>
    <x:mergeCell ref="D3:E4"/>
    <x:mergeCell ref="Q3:Q4"/>
    <x:mergeCell ref="O3:O4"/>
    <x:mergeCell ref="R3:R4"/>
    <x:mergeCell ref="S3:S4"/>
    <x:mergeCell ref="A1:AB1"/>
    <x:mergeCell ref="T3:T5"/>
    <x:mergeCell ref="G3:H4"/>
    <x:mergeCell ref="I3:I4"/>
    <x:mergeCell ref="L3:L4"/>
    <x:mergeCell ref="U3:U5"/>
    <x:mergeCell ref="V3:AB4"/>
    <x:mergeCell ref="F3:F4"/>
    <x:mergeCell ref="J3:J4"/>
    <x:mergeCell ref="K3:K4"/>
    <x:mergeCell ref="M3:N3"/>
    <x:mergeCell ref="P3:P4"/>
  </x:mergeCells>
  <x:printOptions horizontalCentered="1" verticalCentered="1" headings="0" gridLines="0" gridLinesSet="1"/>
  <x:pageMargins left="0.708056" right="0.708056" top="0.747917" bottom="0.747917" header="0.314306" footer="0.314306"/>
  <x:pageSetup paperSize="9" scale="46" firstPageNumber="1" fitToWidth="1" fitToHeight="1" orientation="landscape" usePrinterDefaults="1" blackAndWhite="0" draft="0" useFirstPageNumber="0" horizontalDpi="600" verticalDpi="600" copies="1"/>
  <x:legacy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pageSetUpPr autoPageBreaks="1" fitToPage="1"/>
  </x:sheetPr>
  <x:dimension ref="A1:W33"/>
  <x:sheetViews>
    <x:sheetView topLeftCell="A1" zoomScaleNormal="100" workbookViewId="0">
      <x:pane xSplit="3" ySplit="4" topLeftCell="D5" activePane="bottomRight" state="frozen"/>
      <x:selection pane="bottomRight" activeCell="U12" activeCellId="0" sqref="U12:U12"/>
    </x:sheetView>
  </x:sheetViews>
  <x:sheetFormatPr defaultRowHeight="16.4"/>
  <x:cols>
    <x:col min="1" max="1" width="5.75" style="174" customWidth="1"/>
    <x:col min="2" max="2" width="16.25" style="175" customWidth="1"/>
    <x:col min="3" max="3" width="9.25" style="175" bestFit="1" customWidth="1"/>
    <x:col min="4" max="4" width="7.75" style="175" customWidth="1"/>
    <x:col min="5" max="5" width="15" style="178" hidden="1" customWidth="1"/>
    <x:col min="6" max="6" width="16.625" style="178" customWidth="1"/>
    <x:col min="7" max="7" width="15" style="178" hidden="1" customWidth="1"/>
    <x:col min="8" max="8" width="5.125" style="178" hidden="1" customWidth="1"/>
    <x:col min="9" max="9" width="13.25" style="178" hidden="1" bestFit="1" customWidth="1"/>
    <x:col min="10" max="10" width="14.5" style="178" bestFit="1" customWidth="1"/>
    <x:col min="11" max="12" width="14.125" style="178" hidden="1" customWidth="1"/>
    <x:col min="13" max="13" width="11.375" style="178" hidden="1" customWidth="1"/>
    <x:col min="14" max="14" width="12.5" style="178" hidden="1" customWidth="1"/>
    <x:col min="15" max="15" width="13.5" style="178" hidden="1" customWidth="1"/>
    <x:col min="16" max="18" width="12.125" style="178" hidden="1" customWidth="1"/>
    <x:col min="19" max="19" width="12.125" style="179" hidden="1" customWidth="1"/>
    <x:col min="20" max="21" width="14.5" style="179" bestFit="1" customWidth="1"/>
    <x:col min="22" max="22" width="15.75" style="180" bestFit="1" customWidth="1"/>
    <x:col min="23" max="23" width="14.5" style="179" bestFit="1" customWidth="1"/>
    <x:col min="250" max="250" width="6" customWidth="1"/>
    <x:col min="251" max="251" width="10" customWidth="1"/>
    <x:col min="252" max="252" width="17.375" customWidth="1"/>
    <x:col min="253" max="253" width="6.375" customWidth="1"/>
    <x:col min="254" max="254" width="6.5" customWidth="1"/>
    <x:col min="255" max="255" width="6.25" customWidth="1"/>
    <x:col min="256" max="257" width="17.625" customWidth="1"/>
    <x:col min="258" max="258" width="17.375" customWidth="1"/>
    <x:col min="259" max="260" width="16.125" customWidth="1"/>
    <x:col min="261" max="261" width="13.5" customWidth="1"/>
    <x:col min="262" max="262" width="15.125" customWidth="1"/>
    <x:col min="263" max="263" width="7.75" customWidth="1"/>
    <x:col min="264" max="264" width="16.125" customWidth="1"/>
    <x:col min="265" max="265" width="16" customWidth="1"/>
    <x:col min="266" max="266" width="14.25" customWidth="1"/>
    <x:col min="267" max="267" width="15.5" customWidth="1"/>
    <x:col min="268" max="268" width="16" customWidth="1"/>
    <x:col min="269" max="270" width="15.25" customWidth="1"/>
    <x:col min="271" max="279" width="0" hidden="1" customWidth="1"/>
    <x:col min="506" max="506" width="6" customWidth="1"/>
    <x:col min="507" max="507" width="10" customWidth="1"/>
    <x:col min="508" max="508" width="17.375" customWidth="1"/>
    <x:col min="509" max="509" width="6.375" customWidth="1"/>
    <x:col min="510" max="510" width="6.5" customWidth="1"/>
    <x:col min="511" max="511" width="6.25" customWidth="1"/>
    <x:col min="512" max="513" width="17.625" customWidth="1"/>
    <x:col min="514" max="514" width="17.375" customWidth="1"/>
    <x:col min="515" max="516" width="16.125" customWidth="1"/>
    <x:col min="517" max="517" width="13.5" customWidth="1"/>
    <x:col min="518" max="518" width="15.125" customWidth="1"/>
    <x:col min="519" max="519" width="7.75" customWidth="1"/>
    <x:col min="520" max="520" width="16.125" customWidth="1"/>
    <x:col min="521" max="521" width="16" customWidth="1"/>
    <x:col min="522" max="522" width="14.25" customWidth="1"/>
    <x:col min="523" max="523" width="15.5" customWidth="1"/>
    <x:col min="524" max="524" width="16" customWidth="1"/>
    <x:col min="525" max="526" width="15.25" customWidth="1"/>
    <x:col min="527" max="535" width="0" hidden="1" customWidth="1"/>
    <x:col min="762" max="762" width="6" customWidth="1"/>
    <x:col min="763" max="763" width="10" customWidth="1"/>
    <x:col min="764" max="764" width="17.375" customWidth="1"/>
    <x:col min="765" max="765" width="6.375" customWidth="1"/>
    <x:col min="766" max="766" width="6.5" customWidth="1"/>
    <x:col min="767" max="767" width="6.25" customWidth="1"/>
    <x:col min="768" max="769" width="17.625" customWidth="1"/>
    <x:col min="770" max="770" width="17.375" customWidth="1"/>
    <x:col min="771" max="772" width="16.125" customWidth="1"/>
    <x:col min="773" max="773" width="13.5" customWidth="1"/>
    <x:col min="774" max="774" width="15.125" customWidth="1"/>
    <x:col min="775" max="775" width="7.75" customWidth="1"/>
    <x:col min="776" max="776" width="16.125" customWidth="1"/>
    <x:col min="777" max="777" width="16" customWidth="1"/>
    <x:col min="778" max="778" width="14.25" customWidth="1"/>
    <x:col min="779" max="779" width="15.5" customWidth="1"/>
    <x:col min="780" max="780" width="16" customWidth="1"/>
    <x:col min="781" max="782" width="15.25" customWidth="1"/>
    <x:col min="783" max="791" width="0" hidden="1" customWidth="1"/>
    <x:col min="1018" max="1018" width="6" customWidth="1"/>
    <x:col min="1019" max="1019" width="10" customWidth="1"/>
    <x:col min="1020" max="1020" width="17.375" customWidth="1"/>
    <x:col min="1021" max="1021" width="6.375" customWidth="1"/>
    <x:col min="1022" max="1022" width="6.5" customWidth="1"/>
    <x:col min="1023" max="1023" width="6.25" customWidth="1"/>
    <x:col min="1024" max="1025" width="17.625" customWidth="1"/>
    <x:col min="1026" max="1026" width="17.375" customWidth="1"/>
    <x:col min="1027" max="1028" width="16.125" customWidth="1"/>
    <x:col min="1029" max="1029" width="13.5" customWidth="1"/>
    <x:col min="1030" max="1030" width="15.125" customWidth="1"/>
    <x:col min="1031" max="1031" width="7.75" customWidth="1"/>
    <x:col min="1032" max="1032" width="16.125" customWidth="1"/>
    <x:col min="1033" max="1033" width="16" customWidth="1"/>
    <x:col min="1034" max="1034" width="14.25" customWidth="1"/>
    <x:col min="1035" max="1035" width="15.5" customWidth="1"/>
    <x:col min="1036" max="1036" width="16" customWidth="1"/>
    <x:col min="1037" max="1038" width="15.25" customWidth="1"/>
    <x:col min="1039" max="1047" width="0" hidden="1" customWidth="1"/>
    <x:col min="1274" max="1274" width="6" customWidth="1"/>
    <x:col min="1275" max="1275" width="10" customWidth="1"/>
    <x:col min="1276" max="1276" width="17.375" customWidth="1"/>
    <x:col min="1277" max="1277" width="6.375" customWidth="1"/>
    <x:col min="1278" max="1278" width="6.5" customWidth="1"/>
    <x:col min="1279" max="1279" width="6.25" customWidth="1"/>
    <x:col min="1280" max="1281" width="17.625" customWidth="1"/>
    <x:col min="1282" max="1282" width="17.375" customWidth="1"/>
    <x:col min="1283" max="1284" width="16.125" customWidth="1"/>
    <x:col min="1285" max="1285" width="13.5" customWidth="1"/>
    <x:col min="1286" max="1286" width="15.125" customWidth="1"/>
    <x:col min="1287" max="1287" width="7.75" customWidth="1"/>
    <x:col min="1288" max="1288" width="16.125" customWidth="1"/>
    <x:col min="1289" max="1289" width="16" customWidth="1"/>
    <x:col min="1290" max="1290" width="14.25" customWidth="1"/>
    <x:col min="1291" max="1291" width="15.5" customWidth="1"/>
    <x:col min="1292" max="1292" width="16" customWidth="1"/>
    <x:col min="1293" max="1294" width="15.25" customWidth="1"/>
    <x:col min="1295" max="1303" width="0" hidden="1" customWidth="1"/>
    <x:col min="1530" max="1530" width="6" customWidth="1"/>
    <x:col min="1531" max="1531" width="10" customWidth="1"/>
    <x:col min="1532" max="1532" width="17.375" customWidth="1"/>
    <x:col min="1533" max="1533" width="6.375" customWidth="1"/>
    <x:col min="1534" max="1534" width="6.5" customWidth="1"/>
    <x:col min="1535" max="1535" width="6.25" customWidth="1"/>
    <x:col min="1536" max="1537" width="17.625" customWidth="1"/>
    <x:col min="1538" max="1538" width="17.375" customWidth="1"/>
    <x:col min="1539" max="1540" width="16.125" customWidth="1"/>
    <x:col min="1541" max="1541" width="13.5" customWidth="1"/>
    <x:col min="1542" max="1542" width="15.125" customWidth="1"/>
    <x:col min="1543" max="1543" width="7.75" customWidth="1"/>
    <x:col min="1544" max="1544" width="16.125" customWidth="1"/>
    <x:col min="1545" max="1545" width="16" customWidth="1"/>
    <x:col min="1546" max="1546" width="14.25" customWidth="1"/>
    <x:col min="1547" max="1547" width="15.5" customWidth="1"/>
    <x:col min="1548" max="1548" width="16" customWidth="1"/>
    <x:col min="1549" max="1550" width="15.25" customWidth="1"/>
    <x:col min="1551" max="1559" width="0" hidden="1" customWidth="1"/>
    <x:col min="1786" max="1786" width="6" customWidth="1"/>
    <x:col min="1787" max="1787" width="10" customWidth="1"/>
    <x:col min="1788" max="1788" width="17.375" customWidth="1"/>
    <x:col min="1789" max="1789" width="6.375" customWidth="1"/>
    <x:col min="1790" max="1790" width="6.5" customWidth="1"/>
    <x:col min="1791" max="1791" width="6.25" customWidth="1"/>
    <x:col min="1792" max="1793" width="17.625" customWidth="1"/>
    <x:col min="1794" max="1794" width="17.375" customWidth="1"/>
    <x:col min="1795" max="1796" width="16.125" customWidth="1"/>
    <x:col min="1797" max="1797" width="13.5" customWidth="1"/>
    <x:col min="1798" max="1798" width="15.125" customWidth="1"/>
    <x:col min="1799" max="1799" width="7.75" customWidth="1"/>
    <x:col min="1800" max="1800" width="16.125" customWidth="1"/>
    <x:col min="1801" max="1801" width="16" customWidth="1"/>
    <x:col min="1802" max="1802" width="14.25" customWidth="1"/>
    <x:col min="1803" max="1803" width="15.5" customWidth="1"/>
    <x:col min="1804" max="1804" width="16" customWidth="1"/>
    <x:col min="1805" max="1806" width="15.25" customWidth="1"/>
    <x:col min="1807" max="1815" width="0" hidden="1" customWidth="1"/>
    <x:col min="2042" max="2042" width="6" customWidth="1"/>
    <x:col min="2043" max="2043" width="10" customWidth="1"/>
    <x:col min="2044" max="2044" width="17.375" customWidth="1"/>
    <x:col min="2045" max="2045" width="6.375" customWidth="1"/>
    <x:col min="2046" max="2046" width="6.5" customWidth="1"/>
    <x:col min="2047" max="2047" width="6.25" customWidth="1"/>
    <x:col min="2048" max="2049" width="17.625" customWidth="1"/>
    <x:col min="2050" max="2050" width="17.375" customWidth="1"/>
    <x:col min="2051" max="2052" width="16.125" customWidth="1"/>
    <x:col min="2053" max="2053" width="13.5" customWidth="1"/>
    <x:col min="2054" max="2054" width="15.125" customWidth="1"/>
    <x:col min="2055" max="2055" width="7.75" customWidth="1"/>
    <x:col min="2056" max="2056" width="16.125" customWidth="1"/>
    <x:col min="2057" max="2057" width="16" customWidth="1"/>
    <x:col min="2058" max="2058" width="14.25" customWidth="1"/>
    <x:col min="2059" max="2059" width="15.5" customWidth="1"/>
    <x:col min="2060" max="2060" width="16" customWidth="1"/>
    <x:col min="2061" max="2062" width="15.25" customWidth="1"/>
    <x:col min="2063" max="2071" width="0" hidden="1" customWidth="1"/>
    <x:col min="2298" max="2298" width="6" customWidth="1"/>
    <x:col min="2299" max="2299" width="10" customWidth="1"/>
    <x:col min="2300" max="2300" width="17.375" customWidth="1"/>
    <x:col min="2301" max="2301" width="6.375" customWidth="1"/>
    <x:col min="2302" max="2302" width="6.5" customWidth="1"/>
    <x:col min="2303" max="2303" width="6.25" customWidth="1"/>
    <x:col min="2304" max="2305" width="17.625" customWidth="1"/>
    <x:col min="2306" max="2306" width="17.375" customWidth="1"/>
    <x:col min="2307" max="2308" width="16.125" customWidth="1"/>
    <x:col min="2309" max="2309" width="13.5" customWidth="1"/>
    <x:col min="2310" max="2310" width="15.125" customWidth="1"/>
    <x:col min="2311" max="2311" width="7.75" customWidth="1"/>
    <x:col min="2312" max="2312" width="16.125" customWidth="1"/>
    <x:col min="2313" max="2313" width="16" customWidth="1"/>
    <x:col min="2314" max="2314" width="14.25" customWidth="1"/>
    <x:col min="2315" max="2315" width="15.5" customWidth="1"/>
    <x:col min="2316" max="2316" width="16" customWidth="1"/>
    <x:col min="2317" max="2318" width="15.25" customWidth="1"/>
    <x:col min="2319" max="2327" width="0" hidden="1" customWidth="1"/>
    <x:col min="2554" max="2554" width="6" customWidth="1"/>
    <x:col min="2555" max="2555" width="10" customWidth="1"/>
    <x:col min="2556" max="2556" width="17.375" customWidth="1"/>
    <x:col min="2557" max="2557" width="6.375" customWidth="1"/>
    <x:col min="2558" max="2558" width="6.5" customWidth="1"/>
    <x:col min="2559" max="2559" width="6.25" customWidth="1"/>
    <x:col min="2560" max="2561" width="17.625" customWidth="1"/>
    <x:col min="2562" max="2562" width="17.375" customWidth="1"/>
    <x:col min="2563" max="2564" width="16.125" customWidth="1"/>
    <x:col min="2565" max="2565" width="13.5" customWidth="1"/>
    <x:col min="2566" max="2566" width="15.125" customWidth="1"/>
    <x:col min="2567" max="2567" width="7.75" customWidth="1"/>
    <x:col min="2568" max="2568" width="16.125" customWidth="1"/>
    <x:col min="2569" max="2569" width="16" customWidth="1"/>
    <x:col min="2570" max="2570" width="14.25" customWidth="1"/>
    <x:col min="2571" max="2571" width="15.5" customWidth="1"/>
    <x:col min="2572" max="2572" width="16" customWidth="1"/>
    <x:col min="2573" max="2574" width="15.25" customWidth="1"/>
    <x:col min="2575" max="2583" width="0" hidden="1" customWidth="1"/>
    <x:col min="2810" max="2810" width="6" customWidth="1"/>
    <x:col min="2811" max="2811" width="10" customWidth="1"/>
    <x:col min="2812" max="2812" width="17.375" customWidth="1"/>
    <x:col min="2813" max="2813" width="6.375" customWidth="1"/>
    <x:col min="2814" max="2814" width="6.5" customWidth="1"/>
    <x:col min="2815" max="2815" width="6.25" customWidth="1"/>
    <x:col min="2816" max="2817" width="17.625" customWidth="1"/>
    <x:col min="2818" max="2818" width="17.375" customWidth="1"/>
    <x:col min="2819" max="2820" width="16.125" customWidth="1"/>
    <x:col min="2821" max="2821" width="13.5" customWidth="1"/>
    <x:col min="2822" max="2822" width="15.125" customWidth="1"/>
    <x:col min="2823" max="2823" width="7.75" customWidth="1"/>
    <x:col min="2824" max="2824" width="16.125" customWidth="1"/>
    <x:col min="2825" max="2825" width="16" customWidth="1"/>
    <x:col min="2826" max="2826" width="14.25" customWidth="1"/>
    <x:col min="2827" max="2827" width="15.5" customWidth="1"/>
    <x:col min="2828" max="2828" width="16" customWidth="1"/>
    <x:col min="2829" max="2830" width="15.25" customWidth="1"/>
    <x:col min="2831" max="2839" width="0" hidden="1" customWidth="1"/>
    <x:col min="3066" max="3066" width="6" customWidth="1"/>
    <x:col min="3067" max="3067" width="10" customWidth="1"/>
    <x:col min="3068" max="3068" width="17.375" customWidth="1"/>
    <x:col min="3069" max="3069" width="6.375" customWidth="1"/>
    <x:col min="3070" max="3070" width="6.5" customWidth="1"/>
    <x:col min="3071" max="3071" width="6.25" customWidth="1"/>
    <x:col min="3072" max="3073" width="17.625" customWidth="1"/>
    <x:col min="3074" max="3074" width="17.375" customWidth="1"/>
    <x:col min="3075" max="3076" width="16.125" customWidth="1"/>
    <x:col min="3077" max="3077" width="13.5" customWidth="1"/>
    <x:col min="3078" max="3078" width="15.125" customWidth="1"/>
    <x:col min="3079" max="3079" width="7.75" customWidth="1"/>
    <x:col min="3080" max="3080" width="16.125" customWidth="1"/>
    <x:col min="3081" max="3081" width="16" customWidth="1"/>
    <x:col min="3082" max="3082" width="14.25" customWidth="1"/>
    <x:col min="3083" max="3083" width="15.5" customWidth="1"/>
    <x:col min="3084" max="3084" width="16" customWidth="1"/>
    <x:col min="3085" max="3086" width="15.25" customWidth="1"/>
    <x:col min="3087" max="3095" width="0" hidden="1" customWidth="1"/>
    <x:col min="3322" max="3322" width="6" customWidth="1"/>
    <x:col min="3323" max="3323" width="10" customWidth="1"/>
    <x:col min="3324" max="3324" width="17.375" customWidth="1"/>
    <x:col min="3325" max="3325" width="6.375" customWidth="1"/>
    <x:col min="3326" max="3326" width="6.5" customWidth="1"/>
    <x:col min="3327" max="3327" width="6.25" customWidth="1"/>
    <x:col min="3328" max="3329" width="17.625" customWidth="1"/>
    <x:col min="3330" max="3330" width="17.375" customWidth="1"/>
    <x:col min="3331" max="3332" width="16.125" customWidth="1"/>
    <x:col min="3333" max="3333" width="13.5" customWidth="1"/>
    <x:col min="3334" max="3334" width="15.125" customWidth="1"/>
    <x:col min="3335" max="3335" width="7.75" customWidth="1"/>
    <x:col min="3336" max="3336" width="16.125" customWidth="1"/>
    <x:col min="3337" max="3337" width="16" customWidth="1"/>
    <x:col min="3338" max="3338" width="14.25" customWidth="1"/>
    <x:col min="3339" max="3339" width="15.5" customWidth="1"/>
    <x:col min="3340" max="3340" width="16" customWidth="1"/>
    <x:col min="3341" max="3342" width="15.25" customWidth="1"/>
    <x:col min="3343" max="3351" width="0" hidden="1" customWidth="1"/>
    <x:col min="3578" max="3578" width="6" customWidth="1"/>
    <x:col min="3579" max="3579" width="10" customWidth="1"/>
    <x:col min="3580" max="3580" width="17.375" customWidth="1"/>
    <x:col min="3581" max="3581" width="6.375" customWidth="1"/>
    <x:col min="3582" max="3582" width="6.5" customWidth="1"/>
    <x:col min="3583" max="3583" width="6.25" customWidth="1"/>
    <x:col min="3584" max="3585" width="17.625" customWidth="1"/>
    <x:col min="3586" max="3586" width="17.375" customWidth="1"/>
    <x:col min="3587" max="3588" width="16.125" customWidth="1"/>
    <x:col min="3589" max="3589" width="13.5" customWidth="1"/>
    <x:col min="3590" max="3590" width="15.125" customWidth="1"/>
    <x:col min="3591" max="3591" width="7.75" customWidth="1"/>
    <x:col min="3592" max="3592" width="16.125" customWidth="1"/>
    <x:col min="3593" max="3593" width="16" customWidth="1"/>
    <x:col min="3594" max="3594" width="14.25" customWidth="1"/>
    <x:col min="3595" max="3595" width="15.5" customWidth="1"/>
    <x:col min="3596" max="3596" width="16" customWidth="1"/>
    <x:col min="3597" max="3598" width="15.25" customWidth="1"/>
    <x:col min="3599" max="3607" width="0" hidden="1" customWidth="1"/>
    <x:col min="3834" max="3834" width="6" customWidth="1"/>
    <x:col min="3835" max="3835" width="10" customWidth="1"/>
    <x:col min="3836" max="3836" width="17.375" customWidth="1"/>
    <x:col min="3837" max="3837" width="6.375" customWidth="1"/>
    <x:col min="3838" max="3838" width="6.5" customWidth="1"/>
    <x:col min="3839" max="3839" width="6.25" customWidth="1"/>
    <x:col min="3840" max="3841" width="17.625" customWidth="1"/>
    <x:col min="3842" max="3842" width="17.375" customWidth="1"/>
    <x:col min="3843" max="3844" width="16.125" customWidth="1"/>
    <x:col min="3845" max="3845" width="13.5" customWidth="1"/>
    <x:col min="3846" max="3846" width="15.125" customWidth="1"/>
    <x:col min="3847" max="3847" width="7.75" customWidth="1"/>
    <x:col min="3848" max="3848" width="16.125" customWidth="1"/>
    <x:col min="3849" max="3849" width="16" customWidth="1"/>
    <x:col min="3850" max="3850" width="14.25" customWidth="1"/>
    <x:col min="3851" max="3851" width="15.5" customWidth="1"/>
    <x:col min="3852" max="3852" width="16" customWidth="1"/>
    <x:col min="3853" max="3854" width="15.25" customWidth="1"/>
    <x:col min="3855" max="3863" width="0" hidden="1" customWidth="1"/>
    <x:col min="4090" max="4090" width="6" customWidth="1"/>
    <x:col min="4091" max="4091" width="10" customWidth="1"/>
    <x:col min="4092" max="4092" width="17.375" customWidth="1"/>
    <x:col min="4093" max="4093" width="6.375" customWidth="1"/>
    <x:col min="4094" max="4094" width="6.5" customWidth="1"/>
    <x:col min="4095" max="4095" width="6.25" customWidth="1"/>
    <x:col min="4096" max="4097" width="17.625" customWidth="1"/>
    <x:col min="4098" max="4098" width="17.375" customWidth="1"/>
    <x:col min="4099" max="4100" width="16.125" customWidth="1"/>
    <x:col min="4101" max="4101" width="13.5" customWidth="1"/>
    <x:col min="4102" max="4102" width="15.125" customWidth="1"/>
    <x:col min="4103" max="4103" width="7.75" customWidth="1"/>
    <x:col min="4104" max="4104" width="16.125" customWidth="1"/>
    <x:col min="4105" max="4105" width="16" customWidth="1"/>
    <x:col min="4106" max="4106" width="14.25" customWidth="1"/>
    <x:col min="4107" max="4107" width="15.5" customWidth="1"/>
    <x:col min="4108" max="4108" width="16" customWidth="1"/>
    <x:col min="4109" max="4110" width="15.25" customWidth="1"/>
    <x:col min="4111" max="4119" width="0" hidden="1" customWidth="1"/>
    <x:col min="4346" max="4346" width="6" customWidth="1"/>
    <x:col min="4347" max="4347" width="10" customWidth="1"/>
    <x:col min="4348" max="4348" width="17.375" customWidth="1"/>
    <x:col min="4349" max="4349" width="6.375" customWidth="1"/>
    <x:col min="4350" max="4350" width="6.5" customWidth="1"/>
    <x:col min="4351" max="4351" width="6.25" customWidth="1"/>
    <x:col min="4352" max="4353" width="17.625" customWidth="1"/>
    <x:col min="4354" max="4354" width="17.375" customWidth="1"/>
    <x:col min="4355" max="4356" width="16.125" customWidth="1"/>
    <x:col min="4357" max="4357" width="13.5" customWidth="1"/>
    <x:col min="4358" max="4358" width="15.125" customWidth="1"/>
    <x:col min="4359" max="4359" width="7.75" customWidth="1"/>
    <x:col min="4360" max="4360" width="16.125" customWidth="1"/>
    <x:col min="4361" max="4361" width="16" customWidth="1"/>
    <x:col min="4362" max="4362" width="14.25" customWidth="1"/>
    <x:col min="4363" max="4363" width="15.5" customWidth="1"/>
    <x:col min="4364" max="4364" width="16" customWidth="1"/>
    <x:col min="4365" max="4366" width="15.25" customWidth="1"/>
    <x:col min="4367" max="4375" width="0" hidden="1" customWidth="1"/>
    <x:col min="4602" max="4602" width="6" customWidth="1"/>
    <x:col min="4603" max="4603" width="10" customWidth="1"/>
    <x:col min="4604" max="4604" width="17.375" customWidth="1"/>
    <x:col min="4605" max="4605" width="6.375" customWidth="1"/>
    <x:col min="4606" max="4606" width="6.5" customWidth="1"/>
    <x:col min="4607" max="4607" width="6.25" customWidth="1"/>
    <x:col min="4608" max="4609" width="17.625" customWidth="1"/>
    <x:col min="4610" max="4610" width="17.375" customWidth="1"/>
    <x:col min="4611" max="4612" width="16.125" customWidth="1"/>
    <x:col min="4613" max="4613" width="13.5" customWidth="1"/>
    <x:col min="4614" max="4614" width="15.125" customWidth="1"/>
    <x:col min="4615" max="4615" width="7.75" customWidth="1"/>
    <x:col min="4616" max="4616" width="16.125" customWidth="1"/>
    <x:col min="4617" max="4617" width="16" customWidth="1"/>
    <x:col min="4618" max="4618" width="14.25" customWidth="1"/>
    <x:col min="4619" max="4619" width="15.5" customWidth="1"/>
    <x:col min="4620" max="4620" width="16" customWidth="1"/>
    <x:col min="4621" max="4622" width="15.25" customWidth="1"/>
    <x:col min="4623" max="4631" width="0" hidden="1" customWidth="1"/>
    <x:col min="4858" max="4858" width="6" customWidth="1"/>
    <x:col min="4859" max="4859" width="10" customWidth="1"/>
    <x:col min="4860" max="4860" width="17.375" customWidth="1"/>
    <x:col min="4861" max="4861" width="6.375" customWidth="1"/>
    <x:col min="4862" max="4862" width="6.5" customWidth="1"/>
    <x:col min="4863" max="4863" width="6.25" customWidth="1"/>
    <x:col min="4864" max="4865" width="17.625" customWidth="1"/>
    <x:col min="4866" max="4866" width="17.375" customWidth="1"/>
    <x:col min="4867" max="4868" width="16.125" customWidth="1"/>
    <x:col min="4869" max="4869" width="13.5" customWidth="1"/>
    <x:col min="4870" max="4870" width="15.125" customWidth="1"/>
    <x:col min="4871" max="4871" width="7.75" customWidth="1"/>
    <x:col min="4872" max="4872" width="16.125" customWidth="1"/>
    <x:col min="4873" max="4873" width="16" customWidth="1"/>
    <x:col min="4874" max="4874" width="14.25" customWidth="1"/>
    <x:col min="4875" max="4875" width="15.5" customWidth="1"/>
    <x:col min="4876" max="4876" width="16" customWidth="1"/>
    <x:col min="4877" max="4878" width="15.25" customWidth="1"/>
    <x:col min="4879" max="4887" width="0" hidden="1" customWidth="1"/>
    <x:col min="5114" max="5114" width="6" customWidth="1"/>
    <x:col min="5115" max="5115" width="10" customWidth="1"/>
    <x:col min="5116" max="5116" width="17.375" customWidth="1"/>
    <x:col min="5117" max="5117" width="6.375" customWidth="1"/>
    <x:col min="5118" max="5118" width="6.5" customWidth="1"/>
    <x:col min="5119" max="5119" width="6.25" customWidth="1"/>
    <x:col min="5120" max="5121" width="17.625" customWidth="1"/>
    <x:col min="5122" max="5122" width="17.375" customWidth="1"/>
    <x:col min="5123" max="5124" width="16.125" customWidth="1"/>
    <x:col min="5125" max="5125" width="13.5" customWidth="1"/>
    <x:col min="5126" max="5126" width="15.125" customWidth="1"/>
    <x:col min="5127" max="5127" width="7.75" customWidth="1"/>
    <x:col min="5128" max="5128" width="16.125" customWidth="1"/>
    <x:col min="5129" max="5129" width="16" customWidth="1"/>
    <x:col min="5130" max="5130" width="14.25" customWidth="1"/>
    <x:col min="5131" max="5131" width="15.5" customWidth="1"/>
    <x:col min="5132" max="5132" width="16" customWidth="1"/>
    <x:col min="5133" max="5134" width="15.25" customWidth="1"/>
    <x:col min="5135" max="5143" width="0" hidden="1" customWidth="1"/>
    <x:col min="5370" max="5370" width="6" customWidth="1"/>
    <x:col min="5371" max="5371" width="10" customWidth="1"/>
    <x:col min="5372" max="5372" width="17.375" customWidth="1"/>
    <x:col min="5373" max="5373" width="6.375" customWidth="1"/>
    <x:col min="5374" max="5374" width="6.5" customWidth="1"/>
    <x:col min="5375" max="5375" width="6.25" customWidth="1"/>
    <x:col min="5376" max="5377" width="17.625" customWidth="1"/>
    <x:col min="5378" max="5378" width="17.375" customWidth="1"/>
    <x:col min="5379" max="5380" width="16.125" customWidth="1"/>
    <x:col min="5381" max="5381" width="13.5" customWidth="1"/>
    <x:col min="5382" max="5382" width="15.125" customWidth="1"/>
    <x:col min="5383" max="5383" width="7.75" customWidth="1"/>
    <x:col min="5384" max="5384" width="16.125" customWidth="1"/>
    <x:col min="5385" max="5385" width="16" customWidth="1"/>
    <x:col min="5386" max="5386" width="14.25" customWidth="1"/>
    <x:col min="5387" max="5387" width="15.5" customWidth="1"/>
    <x:col min="5388" max="5388" width="16" customWidth="1"/>
    <x:col min="5389" max="5390" width="15.25" customWidth="1"/>
    <x:col min="5391" max="5399" width="0" hidden="1" customWidth="1"/>
    <x:col min="5626" max="5626" width="6" customWidth="1"/>
    <x:col min="5627" max="5627" width="10" customWidth="1"/>
    <x:col min="5628" max="5628" width="17.375" customWidth="1"/>
    <x:col min="5629" max="5629" width="6.375" customWidth="1"/>
    <x:col min="5630" max="5630" width="6.5" customWidth="1"/>
    <x:col min="5631" max="5631" width="6.25" customWidth="1"/>
    <x:col min="5632" max="5633" width="17.625" customWidth="1"/>
    <x:col min="5634" max="5634" width="17.375" customWidth="1"/>
    <x:col min="5635" max="5636" width="16.125" customWidth="1"/>
    <x:col min="5637" max="5637" width="13.5" customWidth="1"/>
    <x:col min="5638" max="5638" width="15.125" customWidth="1"/>
    <x:col min="5639" max="5639" width="7.75" customWidth="1"/>
    <x:col min="5640" max="5640" width="16.125" customWidth="1"/>
    <x:col min="5641" max="5641" width="16" customWidth="1"/>
    <x:col min="5642" max="5642" width="14.25" customWidth="1"/>
    <x:col min="5643" max="5643" width="15.5" customWidth="1"/>
    <x:col min="5644" max="5644" width="16" customWidth="1"/>
    <x:col min="5645" max="5646" width="15.25" customWidth="1"/>
    <x:col min="5647" max="5655" width="0" hidden="1" customWidth="1"/>
    <x:col min="5882" max="5882" width="6" customWidth="1"/>
    <x:col min="5883" max="5883" width="10" customWidth="1"/>
    <x:col min="5884" max="5884" width="17.375" customWidth="1"/>
    <x:col min="5885" max="5885" width="6.375" customWidth="1"/>
    <x:col min="5886" max="5886" width="6.5" customWidth="1"/>
    <x:col min="5887" max="5887" width="6.25" customWidth="1"/>
    <x:col min="5888" max="5889" width="17.625" customWidth="1"/>
    <x:col min="5890" max="5890" width="17.375" customWidth="1"/>
    <x:col min="5891" max="5892" width="16.125" customWidth="1"/>
    <x:col min="5893" max="5893" width="13.5" customWidth="1"/>
    <x:col min="5894" max="5894" width="15.125" customWidth="1"/>
    <x:col min="5895" max="5895" width="7.75" customWidth="1"/>
    <x:col min="5896" max="5896" width="16.125" customWidth="1"/>
    <x:col min="5897" max="5897" width="16" customWidth="1"/>
    <x:col min="5898" max="5898" width="14.25" customWidth="1"/>
    <x:col min="5899" max="5899" width="15.5" customWidth="1"/>
    <x:col min="5900" max="5900" width="16" customWidth="1"/>
    <x:col min="5901" max="5902" width="15.25" customWidth="1"/>
    <x:col min="5903" max="5911" width="0" hidden="1" customWidth="1"/>
    <x:col min="6138" max="6138" width="6" customWidth="1"/>
    <x:col min="6139" max="6139" width="10" customWidth="1"/>
    <x:col min="6140" max="6140" width="17.375" customWidth="1"/>
    <x:col min="6141" max="6141" width="6.375" customWidth="1"/>
    <x:col min="6142" max="6142" width="6.5" customWidth="1"/>
    <x:col min="6143" max="6143" width="6.25" customWidth="1"/>
    <x:col min="6144" max="6145" width="17.625" customWidth="1"/>
    <x:col min="6146" max="6146" width="17.375" customWidth="1"/>
    <x:col min="6147" max="6148" width="16.125" customWidth="1"/>
    <x:col min="6149" max="6149" width="13.5" customWidth="1"/>
    <x:col min="6150" max="6150" width="15.125" customWidth="1"/>
    <x:col min="6151" max="6151" width="7.75" customWidth="1"/>
    <x:col min="6152" max="6152" width="16.125" customWidth="1"/>
    <x:col min="6153" max="6153" width="16" customWidth="1"/>
    <x:col min="6154" max="6154" width="14.25" customWidth="1"/>
    <x:col min="6155" max="6155" width="15.5" customWidth="1"/>
    <x:col min="6156" max="6156" width="16" customWidth="1"/>
    <x:col min="6157" max="6158" width="15.25" customWidth="1"/>
    <x:col min="6159" max="6167" width="0" hidden="1" customWidth="1"/>
    <x:col min="6394" max="6394" width="6" customWidth="1"/>
    <x:col min="6395" max="6395" width="10" customWidth="1"/>
    <x:col min="6396" max="6396" width="17.375" customWidth="1"/>
    <x:col min="6397" max="6397" width="6.375" customWidth="1"/>
    <x:col min="6398" max="6398" width="6.5" customWidth="1"/>
    <x:col min="6399" max="6399" width="6.25" customWidth="1"/>
    <x:col min="6400" max="6401" width="17.625" customWidth="1"/>
    <x:col min="6402" max="6402" width="17.375" customWidth="1"/>
    <x:col min="6403" max="6404" width="16.125" customWidth="1"/>
    <x:col min="6405" max="6405" width="13.5" customWidth="1"/>
    <x:col min="6406" max="6406" width="15.125" customWidth="1"/>
    <x:col min="6407" max="6407" width="7.75" customWidth="1"/>
    <x:col min="6408" max="6408" width="16.125" customWidth="1"/>
    <x:col min="6409" max="6409" width="16" customWidth="1"/>
    <x:col min="6410" max="6410" width="14.25" customWidth="1"/>
    <x:col min="6411" max="6411" width="15.5" customWidth="1"/>
    <x:col min="6412" max="6412" width="16" customWidth="1"/>
    <x:col min="6413" max="6414" width="15.25" customWidth="1"/>
    <x:col min="6415" max="6423" width="0" hidden="1" customWidth="1"/>
    <x:col min="6650" max="6650" width="6" customWidth="1"/>
    <x:col min="6651" max="6651" width="10" customWidth="1"/>
    <x:col min="6652" max="6652" width="17.375" customWidth="1"/>
    <x:col min="6653" max="6653" width="6.375" customWidth="1"/>
    <x:col min="6654" max="6654" width="6.5" customWidth="1"/>
    <x:col min="6655" max="6655" width="6.25" customWidth="1"/>
    <x:col min="6656" max="6657" width="17.625" customWidth="1"/>
    <x:col min="6658" max="6658" width="17.375" customWidth="1"/>
    <x:col min="6659" max="6660" width="16.125" customWidth="1"/>
    <x:col min="6661" max="6661" width="13.5" customWidth="1"/>
    <x:col min="6662" max="6662" width="15.125" customWidth="1"/>
    <x:col min="6663" max="6663" width="7.75" customWidth="1"/>
    <x:col min="6664" max="6664" width="16.125" customWidth="1"/>
    <x:col min="6665" max="6665" width="16" customWidth="1"/>
    <x:col min="6666" max="6666" width="14.25" customWidth="1"/>
    <x:col min="6667" max="6667" width="15.5" customWidth="1"/>
    <x:col min="6668" max="6668" width="16" customWidth="1"/>
    <x:col min="6669" max="6670" width="15.25" customWidth="1"/>
    <x:col min="6671" max="6679" width="0" hidden="1" customWidth="1"/>
    <x:col min="6906" max="6906" width="6" customWidth="1"/>
    <x:col min="6907" max="6907" width="10" customWidth="1"/>
    <x:col min="6908" max="6908" width="17.375" customWidth="1"/>
    <x:col min="6909" max="6909" width="6.375" customWidth="1"/>
    <x:col min="6910" max="6910" width="6.5" customWidth="1"/>
    <x:col min="6911" max="6911" width="6.25" customWidth="1"/>
    <x:col min="6912" max="6913" width="17.625" customWidth="1"/>
    <x:col min="6914" max="6914" width="17.375" customWidth="1"/>
    <x:col min="6915" max="6916" width="16.125" customWidth="1"/>
    <x:col min="6917" max="6917" width="13.5" customWidth="1"/>
    <x:col min="6918" max="6918" width="15.125" customWidth="1"/>
    <x:col min="6919" max="6919" width="7.75" customWidth="1"/>
    <x:col min="6920" max="6920" width="16.125" customWidth="1"/>
    <x:col min="6921" max="6921" width="16" customWidth="1"/>
    <x:col min="6922" max="6922" width="14.25" customWidth="1"/>
    <x:col min="6923" max="6923" width="15.5" customWidth="1"/>
    <x:col min="6924" max="6924" width="16" customWidth="1"/>
    <x:col min="6925" max="6926" width="15.25" customWidth="1"/>
    <x:col min="6927" max="6935" width="0" hidden="1" customWidth="1"/>
    <x:col min="7162" max="7162" width="6" customWidth="1"/>
    <x:col min="7163" max="7163" width="10" customWidth="1"/>
    <x:col min="7164" max="7164" width="17.375" customWidth="1"/>
    <x:col min="7165" max="7165" width="6.375" customWidth="1"/>
    <x:col min="7166" max="7166" width="6.5" customWidth="1"/>
    <x:col min="7167" max="7167" width="6.25" customWidth="1"/>
    <x:col min="7168" max="7169" width="17.625" customWidth="1"/>
    <x:col min="7170" max="7170" width="17.375" customWidth="1"/>
    <x:col min="7171" max="7172" width="16.125" customWidth="1"/>
    <x:col min="7173" max="7173" width="13.5" customWidth="1"/>
    <x:col min="7174" max="7174" width="15.125" customWidth="1"/>
    <x:col min="7175" max="7175" width="7.75" customWidth="1"/>
    <x:col min="7176" max="7176" width="16.125" customWidth="1"/>
    <x:col min="7177" max="7177" width="16" customWidth="1"/>
    <x:col min="7178" max="7178" width="14.25" customWidth="1"/>
    <x:col min="7179" max="7179" width="15.5" customWidth="1"/>
    <x:col min="7180" max="7180" width="16" customWidth="1"/>
    <x:col min="7181" max="7182" width="15.25" customWidth="1"/>
    <x:col min="7183" max="7191" width="0" hidden="1" customWidth="1"/>
    <x:col min="7418" max="7418" width="6" customWidth="1"/>
    <x:col min="7419" max="7419" width="10" customWidth="1"/>
    <x:col min="7420" max="7420" width="17.375" customWidth="1"/>
    <x:col min="7421" max="7421" width="6.375" customWidth="1"/>
    <x:col min="7422" max="7422" width="6.5" customWidth="1"/>
    <x:col min="7423" max="7423" width="6.25" customWidth="1"/>
    <x:col min="7424" max="7425" width="17.625" customWidth="1"/>
    <x:col min="7426" max="7426" width="17.375" customWidth="1"/>
    <x:col min="7427" max="7428" width="16.125" customWidth="1"/>
    <x:col min="7429" max="7429" width="13.5" customWidth="1"/>
    <x:col min="7430" max="7430" width="15.125" customWidth="1"/>
    <x:col min="7431" max="7431" width="7.75" customWidth="1"/>
    <x:col min="7432" max="7432" width="16.125" customWidth="1"/>
    <x:col min="7433" max="7433" width="16" customWidth="1"/>
    <x:col min="7434" max="7434" width="14.25" customWidth="1"/>
    <x:col min="7435" max="7435" width="15.5" customWidth="1"/>
    <x:col min="7436" max="7436" width="16" customWidth="1"/>
    <x:col min="7437" max="7438" width="15.25" customWidth="1"/>
    <x:col min="7439" max="7447" width="0" hidden="1" customWidth="1"/>
    <x:col min="7674" max="7674" width="6" customWidth="1"/>
    <x:col min="7675" max="7675" width="10" customWidth="1"/>
    <x:col min="7676" max="7676" width="17.375" customWidth="1"/>
    <x:col min="7677" max="7677" width="6.375" customWidth="1"/>
    <x:col min="7678" max="7678" width="6.5" customWidth="1"/>
    <x:col min="7679" max="7679" width="6.25" customWidth="1"/>
    <x:col min="7680" max="7681" width="17.625" customWidth="1"/>
    <x:col min="7682" max="7682" width="17.375" customWidth="1"/>
    <x:col min="7683" max="7684" width="16.125" customWidth="1"/>
    <x:col min="7685" max="7685" width="13.5" customWidth="1"/>
    <x:col min="7686" max="7686" width="15.125" customWidth="1"/>
    <x:col min="7687" max="7687" width="7.75" customWidth="1"/>
    <x:col min="7688" max="7688" width="16.125" customWidth="1"/>
    <x:col min="7689" max="7689" width="16" customWidth="1"/>
    <x:col min="7690" max="7690" width="14.25" customWidth="1"/>
    <x:col min="7691" max="7691" width="15.5" customWidth="1"/>
    <x:col min="7692" max="7692" width="16" customWidth="1"/>
    <x:col min="7693" max="7694" width="15.25" customWidth="1"/>
    <x:col min="7695" max="7703" width="0" hidden="1" customWidth="1"/>
    <x:col min="7930" max="7930" width="6" customWidth="1"/>
    <x:col min="7931" max="7931" width="10" customWidth="1"/>
    <x:col min="7932" max="7932" width="17.375" customWidth="1"/>
    <x:col min="7933" max="7933" width="6.375" customWidth="1"/>
    <x:col min="7934" max="7934" width="6.5" customWidth="1"/>
    <x:col min="7935" max="7935" width="6.25" customWidth="1"/>
    <x:col min="7936" max="7937" width="17.625" customWidth="1"/>
    <x:col min="7938" max="7938" width="17.375" customWidth="1"/>
    <x:col min="7939" max="7940" width="16.125" customWidth="1"/>
    <x:col min="7941" max="7941" width="13.5" customWidth="1"/>
    <x:col min="7942" max="7942" width="15.125" customWidth="1"/>
    <x:col min="7943" max="7943" width="7.75" customWidth="1"/>
    <x:col min="7944" max="7944" width="16.125" customWidth="1"/>
    <x:col min="7945" max="7945" width="16" customWidth="1"/>
    <x:col min="7946" max="7946" width="14.25" customWidth="1"/>
    <x:col min="7947" max="7947" width="15.5" customWidth="1"/>
    <x:col min="7948" max="7948" width="16" customWidth="1"/>
    <x:col min="7949" max="7950" width="15.25" customWidth="1"/>
    <x:col min="7951" max="7959" width="0" hidden="1" customWidth="1"/>
    <x:col min="8186" max="8186" width="6" customWidth="1"/>
    <x:col min="8187" max="8187" width="10" customWidth="1"/>
    <x:col min="8188" max="8188" width="17.375" customWidth="1"/>
    <x:col min="8189" max="8189" width="6.375" customWidth="1"/>
    <x:col min="8190" max="8190" width="6.5" customWidth="1"/>
    <x:col min="8191" max="8191" width="6.25" customWidth="1"/>
    <x:col min="8192" max="8193" width="17.625" customWidth="1"/>
    <x:col min="8194" max="8194" width="17.375" customWidth="1"/>
    <x:col min="8195" max="8196" width="16.125" customWidth="1"/>
    <x:col min="8197" max="8197" width="13.5" customWidth="1"/>
    <x:col min="8198" max="8198" width="15.125" customWidth="1"/>
    <x:col min="8199" max="8199" width="7.75" customWidth="1"/>
    <x:col min="8200" max="8200" width="16.125" customWidth="1"/>
    <x:col min="8201" max="8201" width="16" customWidth="1"/>
    <x:col min="8202" max="8202" width="14.25" customWidth="1"/>
    <x:col min="8203" max="8203" width="15.5" customWidth="1"/>
    <x:col min="8204" max="8204" width="16" customWidth="1"/>
    <x:col min="8205" max="8206" width="15.25" customWidth="1"/>
    <x:col min="8207" max="8215" width="0" hidden="1" customWidth="1"/>
    <x:col min="8442" max="8442" width="6" customWidth="1"/>
    <x:col min="8443" max="8443" width="10" customWidth="1"/>
    <x:col min="8444" max="8444" width="17.375" customWidth="1"/>
    <x:col min="8445" max="8445" width="6.375" customWidth="1"/>
    <x:col min="8446" max="8446" width="6.5" customWidth="1"/>
    <x:col min="8447" max="8447" width="6.25" customWidth="1"/>
    <x:col min="8448" max="8449" width="17.625" customWidth="1"/>
    <x:col min="8450" max="8450" width="17.375" customWidth="1"/>
    <x:col min="8451" max="8452" width="16.125" customWidth="1"/>
    <x:col min="8453" max="8453" width="13.5" customWidth="1"/>
    <x:col min="8454" max="8454" width="15.125" customWidth="1"/>
    <x:col min="8455" max="8455" width="7.75" customWidth="1"/>
    <x:col min="8456" max="8456" width="16.125" customWidth="1"/>
    <x:col min="8457" max="8457" width="16" customWidth="1"/>
    <x:col min="8458" max="8458" width="14.25" customWidth="1"/>
    <x:col min="8459" max="8459" width="15.5" customWidth="1"/>
    <x:col min="8460" max="8460" width="16" customWidth="1"/>
    <x:col min="8461" max="8462" width="15.25" customWidth="1"/>
    <x:col min="8463" max="8471" width="0" hidden="1" customWidth="1"/>
    <x:col min="8698" max="8698" width="6" customWidth="1"/>
    <x:col min="8699" max="8699" width="10" customWidth="1"/>
    <x:col min="8700" max="8700" width="17.375" customWidth="1"/>
    <x:col min="8701" max="8701" width="6.375" customWidth="1"/>
    <x:col min="8702" max="8702" width="6.5" customWidth="1"/>
    <x:col min="8703" max="8703" width="6.25" customWidth="1"/>
    <x:col min="8704" max="8705" width="17.625" customWidth="1"/>
    <x:col min="8706" max="8706" width="17.375" customWidth="1"/>
    <x:col min="8707" max="8708" width="16.125" customWidth="1"/>
    <x:col min="8709" max="8709" width="13.5" customWidth="1"/>
    <x:col min="8710" max="8710" width="15.125" customWidth="1"/>
    <x:col min="8711" max="8711" width="7.75" customWidth="1"/>
    <x:col min="8712" max="8712" width="16.125" customWidth="1"/>
    <x:col min="8713" max="8713" width="16" customWidth="1"/>
    <x:col min="8714" max="8714" width="14.25" customWidth="1"/>
    <x:col min="8715" max="8715" width="15.5" customWidth="1"/>
    <x:col min="8716" max="8716" width="16" customWidth="1"/>
    <x:col min="8717" max="8718" width="15.25" customWidth="1"/>
    <x:col min="8719" max="8727" width="0" hidden="1" customWidth="1"/>
    <x:col min="8954" max="8954" width="6" customWidth="1"/>
    <x:col min="8955" max="8955" width="10" customWidth="1"/>
    <x:col min="8956" max="8956" width="17.375" customWidth="1"/>
    <x:col min="8957" max="8957" width="6.375" customWidth="1"/>
    <x:col min="8958" max="8958" width="6.5" customWidth="1"/>
    <x:col min="8959" max="8959" width="6.25" customWidth="1"/>
    <x:col min="8960" max="8961" width="17.625" customWidth="1"/>
    <x:col min="8962" max="8962" width="17.375" customWidth="1"/>
    <x:col min="8963" max="8964" width="16.125" customWidth="1"/>
    <x:col min="8965" max="8965" width="13.5" customWidth="1"/>
    <x:col min="8966" max="8966" width="15.125" customWidth="1"/>
    <x:col min="8967" max="8967" width="7.75" customWidth="1"/>
    <x:col min="8968" max="8968" width="16.125" customWidth="1"/>
    <x:col min="8969" max="8969" width="16" customWidth="1"/>
    <x:col min="8970" max="8970" width="14.25" customWidth="1"/>
    <x:col min="8971" max="8971" width="15.5" customWidth="1"/>
    <x:col min="8972" max="8972" width="16" customWidth="1"/>
    <x:col min="8973" max="8974" width="15.25" customWidth="1"/>
    <x:col min="8975" max="8983" width="0" hidden="1" customWidth="1"/>
    <x:col min="9210" max="9210" width="6" customWidth="1"/>
    <x:col min="9211" max="9211" width="10" customWidth="1"/>
    <x:col min="9212" max="9212" width="17.375" customWidth="1"/>
    <x:col min="9213" max="9213" width="6.375" customWidth="1"/>
    <x:col min="9214" max="9214" width="6.5" customWidth="1"/>
    <x:col min="9215" max="9215" width="6.25" customWidth="1"/>
    <x:col min="9216" max="9217" width="17.625" customWidth="1"/>
    <x:col min="9218" max="9218" width="17.375" customWidth="1"/>
    <x:col min="9219" max="9220" width="16.125" customWidth="1"/>
    <x:col min="9221" max="9221" width="13.5" customWidth="1"/>
    <x:col min="9222" max="9222" width="15.125" customWidth="1"/>
    <x:col min="9223" max="9223" width="7.75" customWidth="1"/>
    <x:col min="9224" max="9224" width="16.125" customWidth="1"/>
    <x:col min="9225" max="9225" width="16" customWidth="1"/>
    <x:col min="9226" max="9226" width="14.25" customWidth="1"/>
    <x:col min="9227" max="9227" width="15.5" customWidth="1"/>
    <x:col min="9228" max="9228" width="16" customWidth="1"/>
    <x:col min="9229" max="9230" width="15.25" customWidth="1"/>
    <x:col min="9231" max="9239" width="0" hidden="1" customWidth="1"/>
    <x:col min="9466" max="9466" width="6" customWidth="1"/>
    <x:col min="9467" max="9467" width="10" customWidth="1"/>
    <x:col min="9468" max="9468" width="17.375" customWidth="1"/>
    <x:col min="9469" max="9469" width="6.375" customWidth="1"/>
    <x:col min="9470" max="9470" width="6.5" customWidth="1"/>
    <x:col min="9471" max="9471" width="6.25" customWidth="1"/>
    <x:col min="9472" max="9473" width="17.625" customWidth="1"/>
    <x:col min="9474" max="9474" width="17.375" customWidth="1"/>
    <x:col min="9475" max="9476" width="16.125" customWidth="1"/>
    <x:col min="9477" max="9477" width="13.5" customWidth="1"/>
    <x:col min="9478" max="9478" width="15.125" customWidth="1"/>
    <x:col min="9479" max="9479" width="7.75" customWidth="1"/>
    <x:col min="9480" max="9480" width="16.125" customWidth="1"/>
    <x:col min="9481" max="9481" width="16" customWidth="1"/>
    <x:col min="9482" max="9482" width="14.25" customWidth="1"/>
    <x:col min="9483" max="9483" width="15.5" customWidth="1"/>
    <x:col min="9484" max="9484" width="16" customWidth="1"/>
    <x:col min="9485" max="9486" width="15.25" customWidth="1"/>
    <x:col min="9487" max="9495" width="0" hidden="1" customWidth="1"/>
    <x:col min="9722" max="9722" width="6" customWidth="1"/>
    <x:col min="9723" max="9723" width="10" customWidth="1"/>
    <x:col min="9724" max="9724" width="17.375" customWidth="1"/>
    <x:col min="9725" max="9725" width="6.375" customWidth="1"/>
    <x:col min="9726" max="9726" width="6.5" customWidth="1"/>
    <x:col min="9727" max="9727" width="6.25" customWidth="1"/>
    <x:col min="9728" max="9729" width="17.625" customWidth="1"/>
    <x:col min="9730" max="9730" width="17.375" customWidth="1"/>
    <x:col min="9731" max="9732" width="16.125" customWidth="1"/>
    <x:col min="9733" max="9733" width="13.5" customWidth="1"/>
    <x:col min="9734" max="9734" width="15.125" customWidth="1"/>
    <x:col min="9735" max="9735" width="7.75" customWidth="1"/>
    <x:col min="9736" max="9736" width="16.125" customWidth="1"/>
    <x:col min="9737" max="9737" width="16" customWidth="1"/>
    <x:col min="9738" max="9738" width="14.25" customWidth="1"/>
    <x:col min="9739" max="9739" width="15.5" customWidth="1"/>
    <x:col min="9740" max="9740" width="16" customWidth="1"/>
    <x:col min="9741" max="9742" width="15.25" customWidth="1"/>
    <x:col min="9743" max="9751" width="0" hidden="1" customWidth="1"/>
    <x:col min="9978" max="9978" width="6" customWidth="1"/>
    <x:col min="9979" max="9979" width="10" customWidth="1"/>
    <x:col min="9980" max="9980" width="17.375" customWidth="1"/>
    <x:col min="9981" max="9981" width="6.375" customWidth="1"/>
    <x:col min="9982" max="9982" width="6.5" customWidth="1"/>
    <x:col min="9983" max="9983" width="6.25" customWidth="1"/>
    <x:col min="9984" max="9985" width="17.625" customWidth="1"/>
    <x:col min="9986" max="9986" width="17.375" customWidth="1"/>
    <x:col min="9987" max="9988" width="16.125" customWidth="1"/>
    <x:col min="9989" max="9989" width="13.5" customWidth="1"/>
    <x:col min="9990" max="9990" width="15.125" customWidth="1"/>
    <x:col min="9991" max="9991" width="7.75" customWidth="1"/>
    <x:col min="9992" max="9992" width="16.125" customWidth="1"/>
    <x:col min="9993" max="9993" width="16" customWidth="1"/>
    <x:col min="9994" max="9994" width="14.25" customWidth="1"/>
    <x:col min="9995" max="9995" width="15.5" customWidth="1"/>
    <x:col min="9996" max="9996" width="16" customWidth="1"/>
    <x:col min="9997" max="9998" width="15.25" customWidth="1"/>
    <x:col min="9999" max="10007" width="0" hidden="1" customWidth="1"/>
    <x:col min="10234" max="10234" width="6" customWidth="1"/>
    <x:col min="10235" max="10235" width="10" customWidth="1"/>
    <x:col min="10236" max="10236" width="17.375" customWidth="1"/>
    <x:col min="10237" max="10237" width="6.375" customWidth="1"/>
    <x:col min="10238" max="10238" width="6.5" customWidth="1"/>
    <x:col min="10239" max="10239" width="6.25" customWidth="1"/>
    <x:col min="10240" max="10241" width="17.625" customWidth="1"/>
    <x:col min="10242" max="10242" width="17.375" customWidth="1"/>
    <x:col min="10243" max="10244" width="16.125" customWidth="1"/>
    <x:col min="10245" max="10245" width="13.5" customWidth="1"/>
    <x:col min="10246" max="10246" width="15.125" customWidth="1"/>
    <x:col min="10247" max="10247" width="7.75" customWidth="1"/>
    <x:col min="10248" max="10248" width="16.125" customWidth="1"/>
    <x:col min="10249" max="10249" width="16" customWidth="1"/>
    <x:col min="10250" max="10250" width="14.25" customWidth="1"/>
    <x:col min="10251" max="10251" width="15.5" customWidth="1"/>
    <x:col min="10252" max="10252" width="16" customWidth="1"/>
    <x:col min="10253" max="10254" width="15.25" customWidth="1"/>
    <x:col min="10255" max="10263" width="0" hidden="1" customWidth="1"/>
    <x:col min="10490" max="10490" width="6" customWidth="1"/>
    <x:col min="10491" max="10491" width="10" customWidth="1"/>
    <x:col min="10492" max="10492" width="17.375" customWidth="1"/>
    <x:col min="10493" max="10493" width="6.375" customWidth="1"/>
    <x:col min="10494" max="10494" width="6.5" customWidth="1"/>
    <x:col min="10495" max="10495" width="6.25" customWidth="1"/>
    <x:col min="10496" max="10497" width="17.625" customWidth="1"/>
    <x:col min="10498" max="10498" width="17.375" customWidth="1"/>
    <x:col min="10499" max="10500" width="16.125" customWidth="1"/>
    <x:col min="10501" max="10501" width="13.5" customWidth="1"/>
    <x:col min="10502" max="10502" width="15.125" customWidth="1"/>
    <x:col min="10503" max="10503" width="7.75" customWidth="1"/>
    <x:col min="10504" max="10504" width="16.125" customWidth="1"/>
    <x:col min="10505" max="10505" width="16" customWidth="1"/>
    <x:col min="10506" max="10506" width="14.25" customWidth="1"/>
    <x:col min="10507" max="10507" width="15.5" customWidth="1"/>
    <x:col min="10508" max="10508" width="16" customWidth="1"/>
    <x:col min="10509" max="10510" width="15.25" customWidth="1"/>
    <x:col min="10511" max="10519" width="0" hidden="1" customWidth="1"/>
    <x:col min="10746" max="10746" width="6" customWidth="1"/>
    <x:col min="10747" max="10747" width="10" customWidth="1"/>
    <x:col min="10748" max="10748" width="17.375" customWidth="1"/>
    <x:col min="10749" max="10749" width="6.375" customWidth="1"/>
    <x:col min="10750" max="10750" width="6.5" customWidth="1"/>
    <x:col min="10751" max="10751" width="6.25" customWidth="1"/>
    <x:col min="10752" max="10753" width="17.625" customWidth="1"/>
    <x:col min="10754" max="10754" width="17.375" customWidth="1"/>
    <x:col min="10755" max="10756" width="16.125" customWidth="1"/>
    <x:col min="10757" max="10757" width="13.5" customWidth="1"/>
    <x:col min="10758" max="10758" width="15.125" customWidth="1"/>
    <x:col min="10759" max="10759" width="7.75" customWidth="1"/>
    <x:col min="10760" max="10760" width="16.125" customWidth="1"/>
    <x:col min="10761" max="10761" width="16" customWidth="1"/>
    <x:col min="10762" max="10762" width="14.25" customWidth="1"/>
    <x:col min="10763" max="10763" width="15.5" customWidth="1"/>
    <x:col min="10764" max="10764" width="16" customWidth="1"/>
    <x:col min="10765" max="10766" width="15.25" customWidth="1"/>
    <x:col min="10767" max="10775" width="0" hidden="1" customWidth="1"/>
    <x:col min="11002" max="11002" width="6" customWidth="1"/>
    <x:col min="11003" max="11003" width="10" customWidth="1"/>
    <x:col min="11004" max="11004" width="17.375" customWidth="1"/>
    <x:col min="11005" max="11005" width="6.375" customWidth="1"/>
    <x:col min="11006" max="11006" width="6.5" customWidth="1"/>
    <x:col min="11007" max="11007" width="6.25" customWidth="1"/>
    <x:col min="11008" max="11009" width="17.625" customWidth="1"/>
    <x:col min="11010" max="11010" width="17.375" customWidth="1"/>
    <x:col min="11011" max="11012" width="16.125" customWidth="1"/>
    <x:col min="11013" max="11013" width="13.5" customWidth="1"/>
    <x:col min="11014" max="11014" width="15.125" customWidth="1"/>
    <x:col min="11015" max="11015" width="7.75" customWidth="1"/>
    <x:col min="11016" max="11016" width="16.125" customWidth="1"/>
    <x:col min="11017" max="11017" width="16" customWidth="1"/>
    <x:col min="11018" max="11018" width="14.25" customWidth="1"/>
    <x:col min="11019" max="11019" width="15.5" customWidth="1"/>
    <x:col min="11020" max="11020" width="16" customWidth="1"/>
    <x:col min="11021" max="11022" width="15.25" customWidth="1"/>
    <x:col min="11023" max="11031" width="0" hidden="1" customWidth="1"/>
    <x:col min="11258" max="11258" width="6" customWidth="1"/>
    <x:col min="11259" max="11259" width="10" customWidth="1"/>
    <x:col min="11260" max="11260" width="17.375" customWidth="1"/>
    <x:col min="11261" max="11261" width="6.375" customWidth="1"/>
    <x:col min="11262" max="11262" width="6.5" customWidth="1"/>
    <x:col min="11263" max="11263" width="6.25" customWidth="1"/>
    <x:col min="11264" max="11265" width="17.625" customWidth="1"/>
    <x:col min="11266" max="11266" width="17.375" customWidth="1"/>
    <x:col min="11267" max="11268" width="16.125" customWidth="1"/>
    <x:col min="11269" max="11269" width="13.5" customWidth="1"/>
    <x:col min="11270" max="11270" width="15.125" customWidth="1"/>
    <x:col min="11271" max="11271" width="7.75" customWidth="1"/>
    <x:col min="11272" max="11272" width="16.125" customWidth="1"/>
    <x:col min="11273" max="11273" width="16" customWidth="1"/>
    <x:col min="11274" max="11274" width="14.25" customWidth="1"/>
    <x:col min="11275" max="11275" width="15.5" customWidth="1"/>
    <x:col min="11276" max="11276" width="16" customWidth="1"/>
    <x:col min="11277" max="11278" width="15.25" customWidth="1"/>
    <x:col min="11279" max="11287" width="0" hidden="1" customWidth="1"/>
    <x:col min="11514" max="11514" width="6" customWidth="1"/>
    <x:col min="11515" max="11515" width="10" customWidth="1"/>
    <x:col min="11516" max="11516" width="17.375" customWidth="1"/>
    <x:col min="11517" max="11517" width="6.375" customWidth="1"/>
    <x:col min="11518" max="11518" width="6.5" customWidth="1"/>
    <x:col min="11519" max="11519" width="6.25" customWidth="1"/>
    <x:col min="11520" max="11521" width="17.625" customWidth="1"/>
    <x:col min="11522" max="11522" width="17.375" customWidth="1"/>
    <x:col min="11523" max="11524" width="16.125" customWidth="1"/>
    <x:col min="11525" max="11525" width="13.5" customWidth="1"/>
    <x:col min="11526" max="11526" width="15.125" customWidth="1"/>
    <x:col min="11527" max="11527" width="7.75" customWidth="1"/>
    <x:col min="11528" max="11528" width="16.125" customWidth="1"/>
    <x:col min="11529" max="11529" width="16" customWidth="1"/>
    <x:col min="11530" max="11530" width="14.25" customWidth="1"/>
    <x:col min="11531" max="11531" width="15.5" customWidth="1"/>
    <x:col min="11532" max="11532" width="16" customWidth="1"/>
    <x:col min="11533" max="11534" width="15.25" customWidth="1"/>
    <x:col min="11535" max="11543" width="0" hidden="1" customWidth="1"/>
    <x:col min="11770" max="11770" width="6" customWidth="1"/>
    <x:col min="11771" max="11771" width="10" customWidth="1"/>
    <x:col min="11772" max="11772" width="17.375" customWidth="1"/>
    <x:col min="11773" max="11773" width="6.375" customWidth="1"/>
    <x:col min="11774" max="11774" width="6.5" customWidth="1"/>
    <x:col min="11775" max="11775" width="6.25" customWidth="1"/>
    <x:col min="11776" max="11777" width="17.625" customWidth="1"/>
    <x:col min="11778" max="11778" width="17.375" customWidth="1"/>
    <x:col min="11779" max="11780" width="16.125" customWidth="1"/>
    <x:col min="11781" max="11781" width="13.5" customWidth="1"/>
    <x:col min="11782" max="11782" width="15.125" customWidth="1"/>
    <x:col min="11783" max="11783" width="7.75" customWidth="1"/>
    <x:col min="11784" max="11784" width="16.125" customWidth="1"/>
    <x:col min="11785" max="11785" width="16" customWidth="1"/>
    <x:col min="11786" max="11786" width="14.25" customWidth="1"/>
    <x:col min="11787" max="11787" width="15.5" customWidth="1"/>
    <x:col min="11788" max="11788" width="16" customWidth="1"/>
    <x:col min="11789" max="11790" width="15.25" customWidth="1"/>
    <x:col min="11791" max="11799" width="0" hidden="1" customWidth="1"/>
    <x:col min="12026" max="12026" width="6" customWidth="1"/>
    <x:col min="12027" max="12027" width="10" customWidth="1"/>
    <x:col min="12028" max="12028" width="17.375" customWidth="1"/>
    <x:col min="12029" max="12029" width="6.375" customWidth="1"/>
    <x:col min="12030" max="12030" width="6.5" customWidth="1"/>
    <x:col min="12031" max="12031" width="6.25" customWidth="1"/>
    <x:col min="12032" max="12033" width="17.625" customWidth="1"/>
    <x:col min="12034" max="12034" width="17.375" customWidth="1"/>
    <x:col min="12035" max="12036" width="16.125" customWidth="1"/>
    <x:col min="12037" max="12037" width="13.5" customWidth="1"/>
    <x:col min="12038" max="12038" width="15.125" customWidth="1"/>
    <x:col min="12039" max="12039" width="7.75" customWidth="1"/>
    <x:col min="12040" max="12040" width="16.125" customWidth="1"/>
    <x:col min="12041" max="12041" width="16" customWidth="1"/>
    <x:col min="12042" max="12042" width="14.25" customWidth="1"/>
    <x:col min="12043" max="12043" width="15.5" customWidth="1"/>
    <x:col min="12044" max="12044" width="16" customWidth="1"/>
    <x:col min="12045" max="12046" width="15.25" customWidth="1"/>
    <x:col min="12047" max="12055" width="0" hidden="1" customWidth="1"/>
    <x:col min="12282" max="12282" width="6" customWidth="1"/>
    <x:col min="12283" max="12283" width="10" customWidth="1"/>
    <x:col min="12284" max="12284" width="17.375" customWidth="1"/>
    <x:col min="12285" max="12285" width="6.375" customWidth="1"/>
    <x:col min="12286" max="12286" width="6.5" customWidth="1"/>
    <x:col min="12287" max="12287" width="6.25" customWidth="1"/>
    <x:col min="12288" max="12289" width="17.625" customWidth="1"/>
    <x:col min="12290" max="12290" width="17.375" customWidth="1"/>
    <x:col min="12291" max="12292" width="16.125" customWidth="1"/>
    <x:col min="12293" max="12293" width="13.5" customWidth="1"/>
    <x:col min="12294" max="12294" width="15.125" customWidth="1"/>
    <x:col min="12295" max="12295" width="7.75" customWidth="1"/>
    <x:col min="12296" max="12296" width="16.125" customWidth="1"/>
    <x:col min="12297" max="12297" width="16" customWidth="1"/>
    <x:col min="12298" max="12298" width="14.25" customWidth="1"/>
    <x:col min="12299" max="12299" width="15.5" customWidth="1"/>
    <x:col min="12300" max="12300" width="16" customWidth="1"/>
    <x:col min="12301" max="12302" width="15.25" customWidth="1"/>
    <x:col min="12303" max="12311" width="0" hidden="1" customWidth="1"/>
    <x:col min="12538" max="12538" width="6" customWidth="1"/>
    <x:col min="12539" max="12539" width="10" customWidth="1"/>
    <x:col min="12540" max="12540" width="17.375" customWidth="1"/>
    <x:col min="12541" max="12541" width="6.375" customWidth="1"/>
    <x:col min="12542" max="12542" width="6.5" customWidth="1"/>
    <x:col min="12543" max="12543" width="6.25" customWidth="1"/>
    <x:col min="12544" max="12545" width="17.625" customWidth="1"/>
    <x:col min="12546" max="12546" width="17.375" customWidth="1"/>
    <x:col min="12547" max="12548" width="16.125" customWidth="1"/>
    <x:col min="12549" max="12549" width="13.5" customWidth="1"/>
    <x:col min="12550" max="12550" width="15.125" customWidth="1"/>
    <x:col min="12551" max="12551" width="7.75" customWidth="1"/>
    <x:col min="12552" max="12552" width="16.125" customWidth="1"/>
    <x:col min="12553" max="12553" width="16" customWidth="1"/>
    <x:col min="12554" max="12554" width="14.25" customWidth="1"/>
    <x:col min="12555" max="12555" width="15.5" customWidth="1"/>
    <x:col min="12556" max="12556" width="16" customWidth="1"/>
    <x:col min="12557" max="12558" width="15.25" customWidth="1"/>
    <x:col min="12559" max="12567" width="0" hidden="1" customWidth="1"/>
    <x:col min="12794" max="12794" width="6" customWidth="1"/>
    <x:col min="12795" max="12795" width="10" customWidth="1"/>
    <x:col min="12796" max="12796" width="17.375" customWidth="1"/>
    <x:col min="12797" max="12797" width="6.375" customWidth="1"/>
    <x:col min="12798" max="12798" width="6.5" customWidth="1"/>
    <x:col min="12799" max="12799" width="6.25" customWidth="1"/>
    <x:col min="12800" max="12801" width="17.625" customWidth="1"/>
    <x:col min="12802" max="12802" width="17.375" customWidth="1"/>
    <x:col min="12803" max="12804" width="16.125" customWidth="1"/>
    <x:col min="12805" max="12805" width="13.5" customWidth="1"/>
    <x:col min="12806" max="12806" width="15.125" customWidth="1"/>
    <x:col min="12807" max="12807" width="7.75" customWidth="1"/>
    <x:col min="12808" max="12808" width="16.125" customWidth="1"/>
    <x:col min="12809" max="12809" width="16" customWidth="1"/>
    <x:col min="12810" max="12810" width="14.25" customWidth="1"/>
    <x:col min="12811" max="12811" width="15.5" customWidth="1"/>
    <x:col min="12812" max="12812" width="16" customWidth="1"/>
    <x:col min="12813" max="12814" width="15.25" customWidth="1"/>
    <x:col min="12815" max="12823" width="0" hidden="1" customWidth="1"/>
    <x:col min="13050" max="13050" width="6" customWidth="1"/>
    <x:col min="13051" max="13051" width="10" customWidth="1"/>
    <x:col min="13052" max="13052" width="17.375" customWidth="1"/>
    <x:col min="13053" max="13053" width="6.375" customWidth="1"/>
    <x:col min="13054" max="13054" width="6.5" customWidth="1"/>
    <x:col min="13055" max="13055" width="6.25" customWidth="1"/>
    <x:col min="13056" max="13057" width="17.625" customWidth="1"/>
    <x:col min="13058" max="13058" width="17.375" customWidth="1"/>
    <x:col min="13059" max="13060" width="16.125" customWidth="1"/>
    <x:col min="13061" max="13061" width="13.5" customWidth="1"/>
    <x:col min="13062" max="13062" width="15.125" customWidth="1"/>
    <x:col min="13063" max="13063" width="7.75" customWidth="1"/>
    <x:col min="13064" max="13064" width="16.125" customWidth="1"/>
    <x:col min="13065" max="13065" width="16" customWidth="1"/>
    <x:col min="13066" max="13066" width="14.25" customWidth="1"/>
    <x:col min="13067" max="13067" width="15.5" customWidth="1"/>
    <x:col min="13068" max="13068" width="16" customWidth="1"/>
    <x:col min="13069" max="13070" width="15.25" customWidth="1"/>
    <x:col min="13071" max="13079" width="0" hidden="1" customWidth="1"/>
    <x:col min="13306" max="13306" width="6" customWidth="1"/>
    <x:col min="13307" max="13307" width="10" customWidth="1"/>
    <x:col min="13308" max="13308" width="17.375" customWidth="1"/>
    <x:col min="13309" max="13309" width="6.375" customWidth="1"/>
    <x:col min="13310" max="13310" width="6.5" customWidth="1"/>
    <x:col min="13311" max="13311" width="6.25" customWidth="1"/>
    <x:col min="13312" max="13313" width="17.625" customWidth="1"/>
    <x:col min="13314" max="13314" width="17.375" customWidth="1"/>
    <x:col min="13315" max="13316" width="16.125" customWidth="1"/>
    <x:col min="13317" max="13317" width="13.5" customWidth="1"/>
    <x:col min="13318" max="13318" width="15.125" customWidth="1"/>
    <x:col min="13319" max="13319" width="7.75" customWidth="1"/>
    <x:col min="13320" max="13320" width="16.125" customWidth="1"/>
    <x:col min="13321" max="13321" width="16" customWidth="1"/>
    <x:col min="13322" max="13322" width="14.25" customWidth="1"/>
    <x:col min="13323" max="13323" width="15.5" customWidth="1"/>
    <x:col min="13324" max="13324" width="16" customWidth="1"/>
    <x:col min="13325" max="13326" width="15.25" customWidth="1"/>
    <x:col min="13327" max="13335" width="0" hidden="1" customWidth="1"/>
    <x:col min="13562" max="13562" width="6" customWidth="1"/>
    <x:col min="13563" max="13563" width="10" customWidth="1"/>
    <x:col min="13564" max="13564" width="17.375" customWidth="1"/>
    <x:col min="13565" max="13565" width="6.375" customWidth="1"/>
    <x:col min="13566" max="13566" width="6.5" customWidth="1"/>
    <x:col min="13567" max="13567" width="6.25" customWidth="1"/>
    <x:col min="13568" max="13569" width="17.625" customWidth="1"/>
    <x:col min="13570" max="13570" width="17.375" customWidth="1"/>
    <x:col min="13571" max="13572" width="16.125" customWidth="1"/>
    <x:col min="13573" max="13573" width="13.5" customWidth="1"/>
    <x:col min="13574" max="13574" width="15.125" customWidth="1"/>
    <x:col min="13575" max="13575" width="7.75" customWidth="1"/>
    <x:col min="13576" max="13576" width="16.125" customWidth="1"/>
    <x:col min="13577" max="13577" width="16" customWidth="1"/>
    <x:col min="13578" max="13578" width="14.25" customWidth="1"/>
    <x:col min="13579" max="13579" width="15.5" customWidth="1"/>
    <x:col min="13580" max="13580" width="16" customWidth="1"/>
    <x:col min="13581" max="13582" width="15.25" customWidth="1"/>
    <x:col min="13583" max="13591" width="0" hidden="1" customWidth="1"/>
    <x:col min="13818" max="13818" width="6" customWidth="1"/>
    <x:col min="13819" max="13819" width="10" customWidth="1"/>
    <x:col min="13820" max="13820" width="17.375" customWidth="1"/>
    <x:col min="13821" max="13821" width="6.375" customWidth="1"/>
    <x:col min="13822" max="13822" width="6.5" customWidth="1"/>
    <x:col min="13823" max="13823" width="6.25" customWidth="1"/>
    <x:col min="13824" max="13825" width="17.625" customWidth="1"/>
    <x:col min="13826" max="13826" width="17.375" customWidth="1"/>
    <x:col min="13827" max="13828" width="16.125" customWidth="1"/>
    <x:col min="13829" max="13829" width="13.5" customWidth="1"/>
    <x:col min="13830" max="13830" width="15.125" customWidth="1"/>
    <x:col min="13831" max="13831" width="7.75" customWidth="1"/>
    <x:col min="13832" max="13832" width="16.125" customWidth="1"/>
    <x:col min="13833" max="13833" width="16" customWidth="1"/>
    <x:col min="13834" max="13834" width="14.25" customWidth="1"/>
    <x:col min="13835" max="13835" width="15.5" customWidth="1"/>
    <x:col min="13836" max="13836" width="16" customWidth="1"/>
    <x:col min="13837" max="13838" width="15.25" customWidth="1"/>
    <x:col min="13839" max="13847" width="0" hidden="1" customWidth="1"/>
    <x:col min="14074" max="14074" width="6" customWidth="1"/>
    <x:col min="14075" max="14075" width="10" customWidth="1"/>
    <x:col min="14076" max="14076" width="17.375" customWidth="1"/>
    <x:col min="14077" max="14077" width="6.375" customWidth="1"/>
    <x:col min="14078" max="14078" width="6.5" customWidth="1"/>
    <x:col min="14079" max="14079" width="6.25" customWidth="1"/>
    <x:col min="14080" max="14081" width="17.625" customWidth="1"/>
    <x:col min="14082" max="14082" width="17.375" customWidth="1"/>
    <x:col min="14083" max="14084" width="16.125" customWidth="1"/>
    <x:col min="14085" max="14085" width="13.5" customWidth="1"/>
    <x:col min="14086" max="14086" width="15.125" customWidth="1"/>
    <x:col min="14087" max="14087" width="7.75" customWidth="1"/>
    <x:col min="14088" max="14088" width="16.125" customWidth="1"/>
    <x:col min="14089" max="14089" width="16" customWidth="1"/>
    <x:col min="14090" max="14090" width="14.25" customWidth="1"/>
    <x:col min="14091" max="14091" width="15.5" customWidth="1"/>
    <x:col min="14092" max="14092" width="16" customWidth="1"/>
    <x:col min="14093" max="14094" width="15.25" customWidth="1"/>
    <x:col min="14095" max="14103" width="0" hidden="1" customWidth="1"/>
    <x:col min="14330" max="14330" width="6" customWidth="1"/>
    <x:col min="14331" max="14331" width="10" customWidth="1"/>
    <x:col min="14332" max="14332" width="17.375" customWidth="1"/>
    <x:col min="14333" max="14333" width="6.375" customWidth="1"/>
    <x:col min="14334" max="14334" width="6.5" customWidth="1"/>
    <x:col min="14335" max="14335" width="6.25" customWidth="1"/>
    <x:col min="14336" max="14337" width="17.625" customWidth="1"/>
    <x:col min="14338" max="14338" width="17.375" customWidth="1"/>
    <x:col min="14339" max="14340" width="16.125" customWidth="1"/>
    <x:col min="14341" max="14341" width="13.5" customWidth="1"/>
    <x:col min="14342" max="14342" width="15.125" customWidth="1"/>
    <x:col min="14343" max="14343" width="7.75" customWidth="1"/>
    <x:col min="14344" max="14344" width="16.125" customWidth="1"/>
    <x:col min="14345" max="14345" width="16" customWidth="1"/>
    <x:col min="14346" max="14346" width="14.25" customWidth="1"/>
    <x:col min="14347" max="14347" width="15.5" customWidth="1"/>
    <x:col min="14348" max="14348" width="16" customWidth="1"/>
    <x:col min="14349" max="14350" width="15.25" customWidth="1"/>
    <x:col min="14351" max="14359" width="0" hidden="1" customWidth="1"/>
    <x:col min="14586" max="14586" width="6" customWidth="1"/>
    <x:col min="14587" max="14587" width="10" customWidth="1"/>
    <x:col min="14588" max="14588" width="17.375" customWidth="1"/>
    <x:col min="14589" max="14589" width="6.375" customWidth="1"/>
    <x:col min="14590" max="14590" width="6.5" customWidth="1"/>
    <x:col min="14591" max="14591" width="6.25" customWidth="1"/>
    <x:col min="14592" max="14593" width="17.625" customWidth="1"/>
    <x:col min="14594" max="14594" width="17.375" customWidth="1"/>
    <x:col min="14595" max="14596" width="16.125" customWidth="1"/>
    <x:col min="14597" max="14597" width="13.5" customWidth="1"/>
    <x:col min="14598" max="14598" width="15.125" customWidth="1"/>
    <x:col min="14599" max="14599" width="7.75" customWidth="1"/>
    <x:col min="14600" max="14600" width="16.125" customWidth="1"/>
    <x:col min="14601" max="14601" width="16" customWidth="1"/>
    <x:col min="14602" max="14602" width="14.25" customWidth="1"/>
    <x:col min="14603" max="14603" width="15.5" customWidth="1"/>
    <x:col min="14604" max="14604" width="16" customWidth="1"/>
    <x:col min="14605" max="14606" width="15.25" customWidth="1"/>
    <x:col min="14607" max="14615" width="0" hidden="1" customWidth="1"/>
    <x:col min="14842" max="14842" width="6" customWidth="1"/>
    <x:col min="14843" max="14843" width="10" customWidth="1"/>
    <x:col min="14844" max="14844" width="17.375" customWidth="1"/>
    <x:col min="14845" max="14845" width="6.375" customWidth="1"/>
    <x:col min="14846" max="14846" width="6.5" customWidth="1"/>
    <x:col min="14847" max="14847" width="6.25" customWidth="1"/>
    <x:col min="14848" max="14849" width="17.625" customWidth="1"/>
    <x:col min="14850" max="14850" width="17.375" customWidth="1"/>
    <x:col min="14851" max="14852" width="16.125" customWidth="1"/>
    <x:col min="14853" max="14853" width="13.5" customWidth="1"/>
    <x:col min="14854" max="14854" width="15.125" customWidth="1"/>
    <x:col min="14855" max="14855" width="7.75" customWidth="1"/>
    <x:col min="14856" max="14856" width="16.125" customWidth="1"/>
    <x:col min="14857" max="14857" width="16" customWidth="1"/>
    <x:col min="14858" max="14858" width="14.25" customWidth="1"/>
    <x:col min="14859" max="14859" width="15.5" customWidth="1"/>
    <x:col min="14860" max="14860" width="16" customWidth="1"/>
    <x:col min="14861" max="14862" width="15.25" customWidth="1"/>
    <x:col min="14863" max="14871" width="0" hidden="1" customWidth="1"/>
    <x:col min="15098" max="15098" width="6" customWidth="1"/>
    <x:col min="15099" max="15099" width="10" customWidth="1"/>
    <x:col min="15100" max="15100" width="17.375" customWidth="1"/>
    <x:col min="15101" max="15101" width="6.375" customWidth="1"/>
    <x:col min="15102" max="15102" width="6.5" customWidth="1"/>
    <x:col min="15103" max="15103" width="6.25" customWidth="1"/>
    <x:col min="15104" max="15105" width="17.625" customWidth="1"/>
    <x:col min="15106" max="15106" width="17.375" customWidth="1"/>
    <x:col min="15107" max="15108" width="16.125" customWidth="1"/>
    <x:col min="15109" max="15109" width="13.5" customWidth="1"/>
    <x:col min="15110" max="15110" width="15.125" customWidth="1"/>
    <x:col min="15111" max="15111" width="7.75" customWidth="1"/>
    <x:col min="15112" max="15112" width="16.125" customWidth="1"/>
    <x:col min="15113" max="15113" width="16" customWidth="1"/>
    <x:col min="15114" max="15114" width="14.25" customWidth="1"/>
    <x:col min="15115" max="15115" width="15.5" customWidth="1"/>
    <x:col min="15116" max="15116" width="16" customWidth="1"/>
    <x:col min="15117" max="15118" width="15.25" customWidth="1"/>
    <x:col min="15119" max="15127" width="0" hidden="1" customWidth="1"/>
    <x:col min="15354" max="15354" width="6" customWidth="1"/>
    <x:col min="15355" max="15355" width="10" customWidth="1"/>
    <x:col min="15356" max="15356" width="17.375" customWidth="1"/>
    <x:col min="15357" max="15357" width="6.375" customWidth="1"/>
    <x:col min="15358" max="15358" width="6.5" customWidth="1"/>
    <x:col min="15359" max="15359" width="6.25" customWidth="1"/>
    <x:col min="15360" max="15361" width="17.625" customWidth="1"/>
    <x:col min="15362" max="15362" width="17.375" customWidth="1"/>
    <x:col min="15363" max="15364" width="16.125" customWidth="1"/>
    <x:col min="15365" max="15365" width="13.5" customWidth="1"/>
    <x:col min="15366" max="15366" width="15.125" customWidth="1"/>
    <x:col min="15367" max="15367" width="7.75" customWidth="1"/>
    <x:col min="15368" max="15368" width="16.125" customWidth="1"/>
    <x:col min="15369" max="15369" width="16" customWidth="1"/>
    <x:col min="15370" max="15370" width="14.25" customWidth="1"/>
    <x:col min="15371" max="15371" width="15.5" customWidth="1"/>
    <x:col min="15372" max="15372" width="16" customWidth="1"/>
    <x:col min="15373" max="15374" width="15.25" customWidth="1"/>
    <x:col min="15375" max="15383" width="0" hidden="1" customWidth="1"/>
    <x:col min="15610" max="15610" width="6" customWidth="1"/>
    <x:col min="15611" max="15611" width="10" customWidth="1"/>
    <x:col min="15612" max="15612" width="17.375" customWidth="1"/>
    <x:col min="15613" max="15613" width="6.375" customWidth="1"/>
    <x:col min="15614" max="15614" width="6.5" customWidth="1"/>
    <x:col min="15615" max="15615" width="6.25" customWidth="1"/>
    <x:col min="15616" max="15617" width="17.625" customWidth="1"/>
    <x:col min="15618" max="15618" width="17.375" customWidth="1"/>
    <x:col min="15619" max="15620" width="16.125" customWidth="1"/>
    <x:col min="15621" max="15621" width="13.5" customWidth="1"/>
    <x:col min="15622" max="15622" width="15.125" customWidth="1"/>
    <x:col min="15623" max="15623" width="7.75" customWidth="1"/>
    <x:col min="15624" max="15624" width="16.125" customWidth="1"/>
    <x:col min="15625" max="15625" width="16" customWidth="1"/>
    <x:col min="15626" max="15626" width="14.25" customWidth="1"/>
    <x:col min="15627" max="15627" width="15.5" customWidth="1"/>
    <x:col min="15628" max="15628" width="16" customWidth="1"/>
    <x:col min="15629" max="15630" width="15.25" customWidth="1"/>
    <x:col min="15631" max="15639" width="0" hidden="1" customWidth="1"/>
    <x:col min="15866" max="15866" width="6" customWidth="1"/>
    <x:col min="15867" max="15867" width="10" customWidth="1"/>
    <x:col min="15868" max="15868" width="17.375" customWidth="1"/>
    <x:col min="15869" max="15869" width="6.375" customWidth="1"/>
    <x:col min="15870" max="15870" width="6.5" customWidth="1"/>
    <x:col min="15871" max="15871" width="6.25" customWidth="1"/>
    <x:col min="15872" max="15873" width="17.625" customWidth="1"/>
    <x:col min="15874" max="15874" width="17.375" customWidth="1"/>
    <x:col min="15875" max="15876" width="16.125" customWidth="1"/>
    <x:col min="15877" max="15877" width="13.5" customWidth="1"/>
    <x:col min="15878" max="15878" width="15.125" customWidth="1"/>
    <x:col min="15879" max="15879" width="7.75" customWidth="1"/>
    <x:col min="15880" max="15880" width="16.125" customWidth="1"/>
    <x:col min="15881" max="15881" width="16" customWidth="1"/>
    <x:col min="15882" max="15882" width="14.25" customWidth="1"/>
    <x:col min="15883" max="15883" width="15.5" customWidth="1"/>
    <x:col min="15884" max="15884" width="16" customWidth="1"/>
    <x:col min="15885" max="15886" width="15.25" customWidth="1"/>
    <x:col min="15887" max="15895" width="0" hidden="1" customWidth="1"/>
    <x:col min="16122" max="16122" width="6" customWidth="1"/>
    <x:col min="16123" max="16123" width="10" customWidth="1"/>
    <x:col min="16124" max="16124" width="17.375" customWidth="1"/>
    <x:col min="16125" max="16125" width="6.375" customWidth="1"/>
    <x:col min="16126" max="16126" width="6.5" customWidth="1"/>
    <x:col min="16127" max="16127" width="6.25" customWidth="1"/>
    <x:col min="16128" max="16129" width="17.625" customWidth="1"/>
    <x:col min="16130" max="16130" width="17.375" customWidth="1"/>
    <x:col min="16131" max="16132" width="16.125" customWidth="1"/>
    <x:col min="16133" max="16133" width="13.5" customWidth="1"/>
    <x:col min="16134" max="16134" width="15.125" customWidth="1"/>
    <x:col min="16135" max="16135" width="7.75" customWidth="1"/>
    <x:col min="16136" max="16136" width="16.125" customWidth="1"/>
    <x:col min="16137" max="16137" width="16" customWidth="1"/>
    <x:col min="16138" max="16138" width="14.25" customWidth="1"/>
    <x:col min="16139" max="16139" width="15.5" customWidth="1"/>
    <x:col min="16140" max="16140" width="16" customWidth="1"/>
    <x:col min="16141" max="16142" width="15.25" customWidth="1"/>
    <x:col min="16143" max="16151" width="0" hidden="1" customWidth="1"/>
  </x:cols>
  <x:sheetData>
    <x:row r="1" spans="1:23" ht="35.1" customHeight="1">
      <x:c r="A1" s="235" t="s">
        <x:v>80</x:v>
      </x:c>
      <x:c r="B1" s="235"/>
      <x:c r="C1" s="235"/>
      <x:c r="D1" s="235"/>
      <x:c r="E1" s="235"/>
      <x:c r="F1" s="235"/>
      <x:c r="G1" s="235"/>
      <x:c r="H1" s="235"/>
      <x:c r="I1" s="235"/>
      <x:c r="J1" s="235"/>
      <x:c r="K1" s="235"/>
      <x:c r="L1" s="235"/>
      <x:c r="M1" s="235"/>
      <x:c r="N1" s="235"/>
      <x:c r="O1" s="235"/>
      <x:c r="P1" s="235"/>
      <x:c r="Q1" s="235"/>
      <x:c r="R1" s="235"/>
      <x:c r="S1" s="235"/>
      <x:c r="T1" s="235"/>
      <x:c r="U1" s="235"/>
      <x:c r="V1" s="235"/>
      <x:c r="W1" s="235"/>
    </x:row>
    <x:row r="2" spans="1:23" ht="24.75" customHeight="1">
      <x:c r="A2" s="264" t="s">
        <x:v>273</x:v>
      </x:c>
      <x:c r="B2" s="264"/>
      <x:c r="C2" s="196"/>
      <x:c r="E2" s="176"/>
      <x:c r="F2" s="176"/>
      <x:c r="G2" s="176"/>
      <x:c r="H2" s="176"/>
      <x:c r="I2" s="176"/>
      <x:c r="J2" s="176"/>
      <x:c r="K2" s="176"/>
      <x:c r="L2" s="176"/>
      <x:c r="M2" s="176"/>
      <x:c r="N2" s="176"/>
      <x:c r="O2" s="177"/>
      <x:c r="P2" s="177"/>
      <x:c r="Q2" s="177"/>
      <x:c r="R2" s="176"/>
      <x:c r="S2" s="176"/>
      <x:c r="W2" s="14" t="s">
        <x:v>241</x:v>
      </x:c>
    </x:row>
    <x:row r="3" spans="1:23" ht="30" customHeight="1">
      <x:c r="A3" s="183" t="s">
        <x:v>207</x:v>
      </x:c>
      <x:c r="B3" s="183" t="s">
        <x:v>196</x:v>
      </x:c>
      <x:c r="C3" s="183" t="s">
        <x:v>180</x:v>
      </x:c>
      <x:c r="D3" s="183" t="s">
        <x:v>197</x:v>
      </x:c>
      <x:c r="E3" s="182" t="s">
        <x:v>203</x:v>
      </x:c>
      <x:c r="F3" s="190" t="s">
        <x:v>243</x:v>
      </x:c>
      <x:c r="G3" s="183" t="s">
        <x:v>274</x:v>
      </x:c>
      <x:c r="H3" s="265" t="s">
        <x:v>216</x:v>
      </x:c>
      <x:c r="I3" s="265"/>
      <x:c r="J3" s="183" t="s">
        <x:v>205</x:v>
      </x:c>
      <x:c r="K3" s="183" t="s">
        <x:v>263</x:v>
      </x:c>
      <x:c r="L3" s="183" t="s">
        <x:v>272</x:v>
      </x:c>
      <x:c r="M3" s="183" t="s">
        <x:v>225</x:v>
      </x:c>
      <x:c r="N3" s="183" t="s">
        <x:v>251</x:v>
      </x:c>
      <x:c r="O3" s="183" t="s">
        <x:v>258</x:v>
      </x:c>
      <x:c r="P3" s="183" t="s">
        <x:v>249</x:v>
      </x:c>
      <x:c r="Q3" s="183" t="s">
        <x:v>253</x:v>
      </x:c>
      <x:c r="R3" s="183" t="s">
        <x:v>302</x:v>
      </x:c>
      <x:c r="S3" s="183" t="s">
        <x:v>289</x:v>
      </x:c>
      <x:c r="T3" s="184" t="s">
        <x:v>262</x:v>
      </x:c>
      <x:c r="U3" s="184" t="s">
        <x:v>194</x:v>
      </x:c>
      <x:c r="V3" s="185" t="s">
        <x:v>195</x:v>
      </x:c>
      <x:c r="W3" s="184" t="s">
        <x:v>219</x:v>
      </x:c>
    </x:row>
    <x:row r="4" spans="1:23" ht="30" customHeight="1">
      <x:c r="A4" s="263" t="s">
        <x:v>3</x:v>
      </x:c>
      <x:c r="B4" s="263"/>
      <x:c r="C4" s="263"/>
      <x:c r="D4" s="263"/>
      <x:c r="E4" s="186">
        <x:f>SUM(E5:E33)</x:f>
        <x:v>33919000</x:v>
      </x:c>
      <x:c r="F4" s="186">
        <x:f>SUM(F5:F33)</x:f>
        <x:v>407028000</x:v>
      </x:c>
      <x:c r="G4" s="186">
        <x:f>SUM(G5:G33)</x:f>
        <x:v>67838000</x:v>
      </x:c>
      <x:c r="H4" s="186">
        <x:f>SUM(H5:H33)</x:f>
        <x:v>21.500000000000004</x:v>
      </x:c>
      <x:c r="I4" s="186">
        <x:f>SUM(I5:I33)</x:f>
        <x:v>52173700</x:v>
      </x:c>
      <x:c r="J4" s="186">
        <x:f>SUM(J5:J33)</x:f>
        <x:v>120011700</x:v>
      </x:c>
      <x:c r="K4" s="186">
        <x:f>SUM(K5:K33)</x:f>
        <x:v>40702800</x:v>
      </x:c>
      <x:c r="L4" s="186">
        <x:f>SUM(L5:L33)</x:f>
        <x:v>67838000</x:v>
      </x:c>
      <x:c r="M4" s="186">
        <x:f>SUM(M5:M33)</x:f>
        <x:v>6960000</x:v>
      </x:c>
      <x:c r="N4" s="186">
        <x:f>SUM(N5:N33)</x:f>
        <x:v>17400000</x:v>
      </x:c>
      <x:c r="O4" s="186">
        <x:f>SUM(O5:O33)</x:f>
        <x:v>17520000</x:v>
      </x:c>
      <x:c r="P4" s="186">
        <x:f>SUM(P5:P33)</x:f>
        <x:v>5520000</x:v>
      </x:c>
      <x:c r="Q4" s="186">
        <x:f>SUM(Q6:Q33)</x:f>
        <x:v>66355950</x:v>
      </x:c>
      <x:c r="R4" s="186">
        <x:f>SUM(R5:R33)</x:f>
        <x:v>63000000</x:v>
      </x:c>
      <x:c r="S4" s="186">
        <x:f>SUM(S5:S33)</x:f>
        <x:v>38280000</x:v>
      </x:c>
      <x:c r="T4" s="186">
        <x:f>SUM(T5:T33)</x:f>
        <x:v>323576750</x:v>
      </x:c>
      <x:c r="U4" s="186">
        <x:f>SUM(U5:U33)</x:f>
        <x:v>850616450</x:v>
      </x:c>
      <x:c r="V4" s="187">
        <x:f>SUM(V5:V33)</x:f>
        <x:v>85061500</x:v>
      </x:c>
      <x:c r="W4" s="186">
        <x:f>SUM(W5:W33)</x:f>
        <x:v>765554950</x:v>
      </x:c>
    </x:row>
    <x:row r="5" spans="1:23" ht="30" customHeight="1">
      <x:c r="A5" s="20">
        <x:v>1</x:v>
      </x:c>
      <x:c r="B5" s="20" t="s">
        <x:v>301</x:v>
      </x:c>
      <x:c r="C5" s="20" t="s">
        <x:v>161</x:v>
      </x:c>
      <x:c r="D5" s="21">
        <x:v>17</x:v>
      </x:c>
      <x:c r="E5" s="22">
        <x:v>1922000</x:v>
      </x:c>
      <x:c r="F5" s="22">
        <x:f>E5*12</x:f>
        <x:v>23064000</x:v>
      </x:c>
      <x:c r="G5" s="22">
        <x:f>E5*200%</x:f>
        <x:v>3844000</x:v>
      </x:c>
      <x:c r="H5" s="171">
        <x:v>1</x:v>
      </x:c>
      <x:c r="I5" s="22">
        <x:f>E5*H5*2</x:f>
        <x:v>3844000</x:v>
      </x:c>
      <x:c r="J5" s="22">
        <x:f>G5+I5</x:f>
        <x:v>7688000</x:v>
      </x:c>
      <x:c r="K5" s="22">
        <x:f>E5*120%</x:f>
        <x:v>2306400</x:v>
      </x:c>
      <x:c r="L5" s="22">
        <x:f>E5*50%*4</x:f>
        <x:v>3844000</x:v>
      </x:c>
      <x:c r="M5" s="22">
        <x:f>60000*12</x:f>
        <x:v>720000</x:v>
      </x:c>
      <x:c r="N5" s="22">
        <x:f>50000*12</x:f>
        <x:v>600000</x:v>
      </x:c>
      <x:c r="O5" s="22"/>
      <x:c r="P5" s="22">
        <x:f>80000*12</x:f>
        <x:v>960000</x:v>
      </x:c>
      <x:c r="R5" s="22">
        <x:f>200000*12</x:f>
        <x:v>2400000</x:v>
      </x:c>
      <x:c r="S5" s="23">
        <x:f>110000*12</x:f>
        <x:v>1320000</x:v>
      </x:c>
      <x:c r="T5" s="181">
        <x:f>SUM(K5:S5)</x:f>
        <x:v>12150400</x:v>
      </x:c>
      <x:c r="U5" s="181">
        <x:f>F5+J5+T5</x:f>
        <x:v>42902400</x:v>
      </x:c>
      <x:c r="V5" s="181">
        <x:f>ROUNDDOWN(U5*10%,-1)</x:f>
        <x:v>4290240</x:v>
      </x:c>
      <x:c r="W5" s="181">
        <x:f>U5-V5</x:f>
        <x:v>38612160</x:v>
      </x:c>
    </x:row>
    <x:row r="6" spans="1:23" ht="30" customHeight="1">
      <x:c r="A6" s="20">
        <x:v>2</x:v>
      </x:c>
      <x:c r="B6" s="20" t="s">
        <x:v>229</x:v>
      </x:c>
      <x:c r="C6" s="20" t="s">
        <x:v>184</x:v>
      </x:c>
      <x:c r="D6" s="21">
        <x:v>19</x:v>
      </x:c>
      <x:c r="E6" s="22">
        <x:v>1769000</x:v>
      </x:c>
      <x:c r="F6" s="22">
        <x:f>E6*12</x:f>
        <x:v>21228000</x:v>
      </x:c>
      <x:c r="G6" s="22">
        <x:f>E6*200%</x:f>
        <x:v>3538000</x:v>
      </x:c>
      <x:c r="H6" s="171">
        <x:v>1</x:v>
      </x:c>
      <x:c r="I6" s="22">
        <x:f>E6*H6*2</x:f>
        <x:v>3538000</x:v>
      </x:c>
      <x:c r="J6" s="22">
        <x:f>G6+I6</x:f>
        <x:v>7076000</x:v>
      </x:c>
      <x:c r="K6" s="22">
        <x:f>E6*120%</x:f>
        <x:v>2122800</x:v>
      </x:c>
      <x:c r="L6" s="22">
        <x:f>E6*50%*4</x:f>
        <x:v>3538000</x:v>
      </x:c>
      <x:c r="M6" s="22">
        <x:f>60000*12</x:f>
        <x:v>720000</x:v>
      </x:c>
      <x:c r="N6" s="22">
        <x:f>50000*12</x:f>
        <x:v>600000</x:v>
      </x:c>
      <x:c r="O6" s="22"/>
      <x:c r="P6" s="22">
        <x:f>40000*12</x:f>
        <x:v>480000</x:v>
      </x:c>
      <x:c r="Q6" s="22">
        <x:f>ROUNDDOWN((F6+N6+O6)*1/209*1.5*8,-1)</x:f>
        <x:v>1253280</x:v>
      </x:c>
      <x:c r="R6" s="22">
        <x:f>200000*12</x:f>
        <x:v>2400000</x:v>
      </x:c>
      <x:c r="S6" s="23">
        <x:f>110000*12</x:f>
        <x:v>1320000</x:v>
      </x:c>
      <x:c r="T6" s="181">
        <x:f>SUM(K6:S6)</x:f>
        <x:v>12434080</x:v>
      </x:c>
      <x:c r="U6" s="181">
        <x:f>F6+J6+T6</x:f>
        <x:v>40738080</x:v>
      </x:c>
      <x:c r="V6" s="181">
        <x:f>ROUNDDOWN(U6*10%,-1)</x:f>
        <x:v>4073800</x:v>
      </x:c>
      <x:c r="W6" s="181">
        <x:f>U6-V6</x:f>
        <x:v>36664280</x:v>
      </x:c>
    </x:row>
    <x:row r="7" spans="1:23" ht="30" customHeight="1">
      <x:c r="A7" s="20">
        <x:v>3</x:v>
      </x:c>
      <x:c r="B7" s="20" t="s">
        <x:v>287</x:v>
      </x:c>
      <x:c r="C7" s="20" t="s">
        <x:v>181</x:v>
      </x:c>
      <x:c r="D7" s="21">
        <x:v>9</x:v>
      </x:c>
      <x:c r="E7" s="22">
        <x:v>1331000</x:v>
      </x:c>
      <x:c r="F7" s="22">
        <x:f>E7*12</x:f>
        <x:v>15972000</x:v>
      </x:c>
      <x:c r="G7" s="22">
        <x:f>E7*200%</x:f>
        <x:v>2662000</x:v>
      </x:c>
      <x:c r="H7" s="171">
        <x:v>0.90000000000000002</x:v>
      </x:c>
      <x:c r="I7" s="22">
        <x:f>E7*H7*2</x:f>
        <x:v>2395800</x:v>
      </x:c>
      <x:c r="J7" s="22">
        <x:f>G7+I7</x:f>
        <x:v>5057800</x:v>
      </x:c>
      <x:c r="K7" s="22">
        <x:f>E7*120%</x:f>
        <x:v>1597200</x:v>
      </x:c>
      <x:c r="L7" s="22">
        <x:f>E7*50%*4</x:f>
        <x:v>2662000</x:v>
      </x:c>
      <x:c r="M7" s="22">
        <x:f>40000*12</x:f>
        <x:v>480000</x:v>
      </x:c>
      <x:c r="N7" s="22">
        <x:f>50000*12</x:f>
        <x:v>600000</x:v>
      </x:c>
      <x:c r="O7" s="22">
        <x:f>40000*12</x:f>
        <x:v>480000</x:v>
      </x:c>
      <x:c r="P7" s="22">
        <x:f>80000*12</x:f>
        <x:v>960000</x:v>
      </x:c>
      <x:c r="Q7" s="22">
        <x:f>ROUNDDOWN((F7+N7+O7)*1/209*1.5*8,-1)</x:f>
        <x:v>979060</x:v>
      </x:c>
      <x:c r="R7" s="22">
        <x:f>200000*12</x:f>
        <x:v>2400000</x:v>
      </x:c>
      <x:c r="S7" s="23">
        <x:f>110000*12</x:f>
        <x:v>1320000</x:v>
      </x:c>
      <x:c r="T7" s="181">
        <x:f>SUM(K7:S7)</x:f>
        <x:v>11478260</x:v>
      </x:c>
      <x:c r="U7" s="181">
        <x:f>F7+J7+T7</x:f>
        <x:v>32508060</x:v>
      </x:c>
      <x:c r="V7" s="181">
        <x:f>ROUNDDOWN(U7*10%,-1)</x:f>
        <x:v>3250800</x:v>
      </x:c>
      <x:c r="W7" s="181">
        <x:f>U7-V7</x:f>
        <x:v>29257260</x:v>
      </x:c>
    </x:row>
    <x:row r="8" spans="1:23" ht="30" customHeight="1">
      <x:c r="A8" s="20">
        <x:v>4</x:v>
      </x:c>
      <x:c r="B8" s="20" t="s">
        <x:v>202</x:v>
      </x:c>
      <x:c r="C8" s="20" t="s">
        <x:v>183</x:v>
      </x:c>
      <x:c r="D8" s="21">
        <x:v>22</x:v>
      </x:c>
      <x:c r="E8" s="22">
        <x:v>1795000</x:v>
      </x:c>
      <x:c r="F8" s="22">
        <x:f>E8*12</x:f>
        <x:v>21540000</x:v>
      </x:c>
      <x:c r="G8" s="22">
        <x:f>E8*200%</x:f>
        <x:v>3590000</x:v>
      </x:c>
      <x:c r="H8" s="171">
        <x:v>1</x:v>
      </x:c>
      <x:c r="I8" s="22">
        <x:f>E8*H8*2</x:f>
        <x:v>3590000</x:v>
      </x:c>
      <x:c r="J8" s="22">
        <x:f>G8+I8</x:f>
        <x:v>7180000</x:v>
      </x:c>
      <x:c r="K8" s="22">
        <x:f>E8*120%</x:f>
        <x:v>2154000</x:v>
      </x:c>
      <x:c r="L8" s="22">
        <x:f>E8*50%*4</x:f>
        <x:v>3590000</x:v>
      </x:c>
      <x:c r="M8" s="22">
        <x:f>80000*12</x:f>
        <x:v>960000</x:v>
      </x:c>
      <x:c r="N8" s="22">
        <x:f>50000*12</x:f>
        <x:v>600000</x:v>
      </x:c>
      <x:c r="O8" s="22">
        <x:f>40000*12</x:f>
        <x:v>480000</x:v>
      </x:c>
      <x:c r="P8" s="22"/>
      <x:c r="Q8" s="22">
        <x:f>ROUNDDOWN((F8+N8+O8)*1/209*1.5*8,-1)</x:f>
        <x:v>1298750</x:v>
      </x:c>
      <x:c r="R8" s="22">
        <x:f>200000*12</x:f>
        <x:v>2400000</x:v>
      </x:c>
      <x:c r="S8" s="23">
        <x:f>110000*12</x:f>
        <x:v>1320000</x:v>
      </x:c>
      <x:c r="T8" s="181">
        <x:f>SUM(K8:S8)</x:f>
        <x:v>12802750</x:v>
      </x:c>
      <x:c r="U8" s="181">
        <x:f>F8+J8+T8</x:f>
        <x:v>41522750</x:v>
      </x:c>
      <x:c r="V8" s="181">
        <x:f>ROUNDDOWN(U8*10%,-1)</x:f>
        <x:v>4152270</x:v>
      </x:c>
      <x:c r="W8" s="181">
        <x:f>U8-V8</x:f>
        <x:v>37370480</x:v>
      </x:c>
    </x:row>
    <x:row r="9" spans="1:23" ht="30" customHeight="1">
      <x:c r="A9" s="20">
        <x:v>5</x:v>
      </x:c>
      <x:c r="B9" s="27" t="s">
        <x:v>206</x:v>
      </x:c>
      <x:c r="C9" s="27" t="s">
        <x:v>164</x:v>
      </x:c>
      <x:c r="D9" s="21">
        <x:v>5</x:v>
      </x:c>
      <x:c r="E9" s="22">
        <x:v>1189000</x:v>
      </x:c>
      <x:c r="F9" s="22">
        <x:f>E9*12</x:f>
        <x:v>14268000</x:v>
      </x:c>
      <x:c r="G9" s="22">
        <x:f>E9*200%</x:f>
        <x:v>2378000</x:v>
      </x:c>
      <x:c r="H9" s="171">
        <x:v>0.69999999999999996</x:v>
      </x:c>
      <x:c r="I9" s="22">
        <x:f>E9*H9*2</x:f>
        <x:v>1664600</x:v>
      </x:c>
      <x:c r="J9" s="22">
        <x:f>G9+I9</x:f>
        <x:v>4042600</x:v>
      </x:c>
      <x:c r="K9" s="22">
        <x:f>E9*120%</x:f>
        <x:v>1426800</x:v>
      </x:c>
      <x:c r="L9" s="22">
        <x:f>E9*50%*4</x:f>
        <x:v>2378000</x:v>
      </x:c>
      <x:c r="M9" s="22"/>
      <x:c r="N9" s="22">
        <x:f>50000*12</x:f>
        <x:v>600000</x:v>
      </x:c>
      <x:c r="O9" s="22">
        <x:f>40000*12</x:f>
        <x:v>480000</x:v>
      </x:c>
      <x:c r="P9" s="22">
        <x:f>20000*12</x:f>
        <x:v>240000</x:v>
      </x:c>
      <x:c r="Q9" s="22">
        <x:f>ROUNDDOWN((F9+N9+O9)*1/209*1.5*8,-1)</x:f>
        <x:v>881220</x:v>
      </x:c>
      <x:c r="R9" s="22">
        <x:f>200000*12</x:f>
        <x:v>2400000</x:v>
      </x:c>
      <x:c r="S9" s="23">
        <x:f>110000*12</x:f>
        <x:v>1320000</x:v>
      </x:c>
      <x:c r="T9" s="181">
        <x:f>SUM(K9:S9)</x:f>
        <x:v>9726020</x:v>
      </x:c>
      <x:c r="U9" s="181">
        <x:f>F9+J9+T9</x:f>
        <x:v>28036620</x:v>
      </x:c>
      <x:c r="V9" s="181">
        <x:f>ROUNDDOWN(U9*10%,-1)</x:f>
        <x:v>2803660</x:v>
      </x:c>
      <x:c r="W9" s="181">
        <x:f>U9-V9</x:f>
        <x:v>25232960</x:v>
      </x:c>
    </x:row>
    <x:row r="10" spans="1:23" ht="30" customHeight="1">
      <x:c r="A10" s="20">
        <x:v>6</x:v>
      </x:c>
      <x:c r="B10" s="27" t="s">
        <x:v>294</x:v>
      </x:c>
      <x:c r="C10" s="27" t="s">
        <x:v>192</x:v>
      </x:c>
      <x:c r="D10" s="21">
        <x:v>5</x:v>
      </x:c>
      <x:c r="E10" s="22">
        <x:v>1189000</x:v>
      </x:c>
      <x:c r="F10" s="22">
        <x:f>E10*12</x:f>
        <x:v>14268000</x:v>
      </x:c>
      <x:c r="G10" s="22">
        <x:f>E10*200%</x:f>
        <x:v>2378000</x:v>
      </x:c>
      <x:c r="H10" s="171">
        <x:v>0.69999999999999996</x:v>
      </x:c>
      <x:c r="I10" s="22">
        <x:f>E10*H10*2</x:f>
        <x:v>1664600</x:v>
      </x:c>
      <x:c r="J10" s="22">
        <x:f>G10+I10</x:f>
        <x:v>4042600</x:v>
      </x:c>
      <x:c r="K10" s="22">
        <x:f>E10*120%</x:f>
        <x:v>1426800</x:v>
      </x:c>
      <x:c r="L10" s="22">
        <x:f>E10*50%*4</x:f>
        <x:v>2378000</x:v>
      </x:c>
      <x:c r="M10" s="22"/>
      <x:c r="N10" s="22">
        <x:f>50000*12</x:f>
        <x:v>600000</x:v>
      </x:c>
      <x:c r="O10" s="22">
        <x:f>40000*12</x:f>
        <x:v>480000</x:v>
      </x:c>
      <x:c r="P10" s="22"/>
      <x:c r="Q10" s="22">
        <x:f>ROUNDDOWN((F10+N10+O10)*1/209*1.5*8,-1)</x:f>
        <x:v>881220</x:v>
      </x:c>
      <x:c r="R10" s="22">
        <x:f>200000*12</x:f>
        <x:v>2400000</x:v>
      </x:c>
      <x:c r="S10" s="23">
        <x:f>110000*12</x:f>
        <x:v>1320000</x:v>
      </x:c>
      <x:c r="T10" s="181">
        <x:f>SUM(K10:S10)</x:f>
        <x:v>9486020</x:v>
      </x:c>
      <x:c r="U10" s="181">
        <x:f>F10+J10+T10</x:f>
        <x:v>27796620</x:v>
      </x:c>
      <x:c r="V10" s="181">
        <x:f>ROUNDDOWN(U10*10%,-1)</x:f>
        <x:v>2779660</x:v>
      </x:c>
      <x:c r="W10" s="181">
        <x:f>U10-V10</x:f>
        <x:v>25016960</x:v>
      </x:c>
    </x:row>
    <x:row r="11" spans="1:23" ht="30" customHeight="1">
      <x:c r="A11" s="20">
        <x:v>7</x:v>
      </x:c>
      <x:c r="B11" s="27" t="s">
        <x:v>307</x:v>
      </x:c>
      <x:c r="C11" s="27" t="s">
        <x:v>191</x:v>
      </x:c>
      <x:c r="D11" s="21">
        <x:v>5</x:v>
      </x:c>
      <x:c r="E11" s="22">
        <x:v>1189000</x:v>
      </x:c>
      <x:c r="F11" s="22">
        <x:f>E11*12</x:f>
        <x:v>14268000</x:v>
      </x:c>
      <x:c r="G11" s="22">
        <x:f>E11*200%</x:f>
        <x:v>2378000</x:v>
      </x:c>
      <x:c r="H11" s="171">
        <x:v>0.69999999999999996</x:v>
      </x:c>
      <x:c r="I11" s="22">
        <x:f>E11*H11*2</x:f>
        <x:v>1664600</x:v>
      </x:c>
      <x:c r="J11" s="22">
        <x:f>G11+I11</x:f>
        <x:v>4042600</x:v>
      </x:c>
      <x:c r="K11" s="22">
        <x:f>E11*120%</x:f>
        <x:v>1426800</x:v>
      </x:c>
      <x:c r="L11" s="22">
        <x:f>E11*50%*4</x:f>
        <x:v>2378000</x:v>
      </x:c>
      <x:c r="M11" s="22"/>
      <x:c r="N11" s="22">
        <x:f>50000*12</x:f>
        <x:v>600000</x:v>
      </x:c>
      <x:c r="O11" s="22">
        <x:f>40000*12</x:f>
        <x:v>480000</x:v>
      </x:c>
      <x:c r="P11" s="22"/>
      <x:c r="Q11" s="22">
        <x:f>ROUNDDOWN((F11+N11+O11)*1/209*1.5*8,-1)</x:f>
        <x:v>881220</x:v>
      </x:c>
      <x:c r="R11" s="22">
        <x:f>200000*12</x:f>
        <x:v>2400000</x:v>
      </x:c>
      <x:c r="S11" s="23">
        <x:f>110000*12</x:f>
        <x:v>1320000</x:v>
      </x:c>
      <x:c r="T11" s="181">
        <x:f>SUM(K11:S11)</x:f>
        <x:v>9486020</x:v>
      </x:c>
      <x:c r="U11" s="181">
        <x:f>F11+J11+T11</x:f>
        <x:v>27796620</x:v>
      </x:c>
      <x:c r="V11" s="181">
        <x:f>ROUNDDOWN(U11*10%,-1)</x:f>
        <x:v>2779660</x:v>
      </x:c>
      <x:c r="W11" s="181">
        <x:f>U11-V11</x:f>
        <x:v>25016960</x:v>
      </x:c>
    </x:row>
    <x:row r="12" spans="1:23" ht="30" customHeight="1">
      <x:c r="A12" s="20">
        <x:v>8</x:v>
      </x:c>
      <x:c r="B12" s="27" t="s">
        <x:v>198</x:v>
      </x:c>
      <x:c r="C12" s="27" t="s">
        <x:v>159</x:v>
      </x:c>
      <x:c r="D12" s="21">
        <x:v>13</x:v>
      </x:c>
      <x:c r="E12" s="22">
        <x:v>1315000</x:v>
      </x:c>
      <x:c r="F12" s="22">
        <x:f>E12*12</x:f>
        <x:v>15780000</x:v>
      </x:c>
      <x:c r="G12" s="22">
        <x:f>E12*200%</x:f>
        <x:v>2630000</x:v>
      </x:c>
      <x:c r="H12" s="171">
        <x:v>1</x:v>
      </x:c>
      <x:c r="I12" s="22">
        <x:f>E12*H12*2</x:f>
        <x:v>2630000</x:v>
      </x:c>
      <x:c r="J12" s="22">
        <x:f>G12+I12</x:f>
        <x:v>5260000</x:v>
      </x:c>
      <x:c r="K12" s="22">
        <x:f>E12*120%</x:f>
        <x:v>1578000</x:v>
      </x:c>
      <x:c r="L12" s="22">
        <x:f>E12*50%*4</x:f>
        <x:v>2630000</x:v>
      </x:c>
      <x:c r="M12" s="22">
        <x:f>50000*12</x:f>
        <x:v>600000</x:v>
      </x:c>
      <x:c r="N12" s="22">
        <x:f>50000*12</x:f>
        <x:v>600000</x:v>
      </x:c>
      <x:c r="O12" s="22">
        <x:f>60000*12</x:f>
        <x:v>720000</x:v>
      </x:c>
      <x:c r="P12" s="22">
        <x:f>60000*12</x:f>
        <x:v>720000</x:v>
      </x:c>
      <x:c r="Q12" s="22">
        <x:f>ROUNDDOWN((F12+N12+O12)*1/209*1.5*8,-1)</x:f>
        <x:v>981810</x:v>
      </x:c>
      <x:c r="R12" s="22">
        <x:f>200000*12</x:f>
        <x:v>2400000</x:v>
      </x:c>
      <x:c r="S12" s="23">
        <x:f>110000*12</x:f>
        <x:v>1320000</x:v>
      </x:c>
      <x:c r="T12" s="181">
        <x:f>SUM(K12:S12)</x:f>
        <x:v>11549810</x:v>
      </x:c>
      <x:c r="U12" s="181">
        <x:f>F12+J12+T12</x:f>
        <x:v>32589810</x:v>
      </x:c>
      <x:c r="V12" s="181">
        <x:f>ROUNDDOWN(U12*10%,-1)</x:f>
        <x:v>3258980</x:v>
      </x:c>
      <x:c r="W12" s="181">
        <x:f>U12-V12</x:f>
        <x:v>29330830</x:v>
      </x:c>
    </x:row>
    <x:row r="13" spans="1:23" ht="30" customHeight="1">
      <x:c r="A13" s="20">
        <x:v>9</x:v>
      </x:c>
      <x:c r="B13" s="27" t="s">
        <x:v>269</x:v>
      </x:c>
      <x:c r="C13" s="27" t="s">
        <x:v>163</x:v>
      </x:c>
      <x:c r="D13" s="21">
        <x:v>3</x:v>
      </x:c>
      <x:c r="E13" s="22">
        <x:v>1022000</x:v>
      </x:c>
      <x:c r="F13" s="22">
        <x:f>E13*12</x:f>
        <x:v>12264000</x:v>
      </x:c>
      <x:c r="G13" s="22">
        <x:f>E13*200%</x:f>
        <x:v>2044000</x:v>
      </x:c>
      <x:c r="H13" s="171">
        <x:v>0.59999999999999998</x:v>
      </x:c>
      <x:c r="I13" s="22">
        <x:f>E13*H13*2</x:f>
        <x:v>1226400</x:v>
      </x:c>
      <x:c r="J13" s="22">
        <x:f>G13+I13</x:f>
        <x:v>3270400</x:v>
      </x:c>
      <x:c r="K13" s="22">
        <x:f>E13*120%</x:f>
        <x:v>1226400</x:v>
      </x:c>
      <x:c r="L13" s="22">
        <x:f>E13*50%*4</x:f>
        <x:v>2044000</x:v>
      </x:c>
      <x:c r="M13" s="22"/>
      <x:c r="N13" s="22">
        <x:f>50000*12</x:f>
        <x:v>600000</x:v>
      </x:c>
      <x:c r="O13" s="22">
        <x:f>60000*12</x:f>
        <x:v>720000</x:v>
      </x:c>
      <x:c r="P13" s="22"/>
      <x:c r="Q13" s="22">
        <x:f>ROUNDDOWN((F13+N13+O13)*1/209*1.5*8,-1)</x:f>
        <x:v>779940</x:v>
      </x:c>
      <x:c r="R13" s="22">
        <x:f>150000*12</x:f>
        <x:v>1800000</x:v>
      </x:c>
      <x:c r="S13" s="23">
        <x:f>110000*12</x:f>
        <x:v>1320000</x:v>
      </x:c>
      <x:c r="T13" s="181">
        <x:f>SUM(K13:S13)</x:f>
        <x:v>8490340</x:v>
      </x:c>
      <x:c r="U13" s="181">
        <x:f>F13+J13+T13</x:f>
        <x:v>24024740</x:v>
      </x:c>
      <x:c r="V13" s="181">
        <x:f>ROUNDDOWN(U13*10%,-1)</x:f>
        <x:v>2402470</x:v>
      </x:c>
      <x:c r="W13" s="181">
        <x:f>U13-V13</x:f>
        <x:v>21622270</x:v>
      </x:c>
    </x:row>
    <x:row r="14" spans="1:23" ht="30" customHeight="1">
      <x:c r="A14" s="20">
        <x:v>10</x:v>
      </x:c>
      <x:c r="B14" s="27" t="s">
        <x:v>275</x:v>
      </x:c>
      <x:c r="C14" s="27" t="s">
        <x:v>160</x:v>
      </x:c>
      <x:c r="D14" s="21">
        <x:v>11</x:v>
      </x:c>
      <x:c r="E14" s="22">
        <x:v>1257000</x:v>
      </x:c>
      <x:c r="F14" s="22">
        <x:f>E14*12</x:f>
        <x:v>15084000</x:v>
      </x:c>
      <x:c r="G14" s="22">
        <x:f>E14*200%</x:f>
        <x:v>2514000</x:v>
      </x:c>
      <x:c r="H14" s="171">
        <x:v>1</x:v>
      </x:c>
      <x:c r="I14" s="22">
        <x:f>E14*H14*2</x:f>
        <x:v>2514000</x:v>
      </x:c>
      <x:c r="J14" s="22">
        <x:f>G14+I14</x:f>
        <x:v>5028000</x:v>
      </x:c>
      <x:c r="K14" s="22">
        <x:f>E14*120%</x:f>
        <x:v>1508400</x:v>
      </x:c>
      <x:c r="L14" s="22">
        <x:f>E14*50%*4</x:f>
        <x:v>2514000</x:v>
      </x:c>
      <x:c r="M14" s="22">
        <x:f>50000*12</x:f>
        <x:v>600000</x:v>
      </x:c>
      <x:c r="N14" s="22">
        <x:f>50000*12</x:f>
        <x:v>600000</x:v>
      </x:c>
      <x:c r="O14" s="22">
        <x:f>60000*12</x:f>
        <x:v>720000</x:v>
      </x:c>
      <x:c r="P14" s="22"/>
      <x:c r="Q14" s="22">
        <x:f>ROUNDDOWN((F14+N14+O14)*1/209*1.5*30,-1)</x:f>
        <x:v>3531960</x:v>
      </x:c>
      <x:c r="R14" s="22">
        <x:f>200000*12</x:f>
        <x:v>2400000</x:v>
      </x:c>
      <x:c r="S14" s="23">
        <x:f>110000*12</x:f>
        <x:v>1320000</x:v>
      </x:c>
      <x:c r="T14" s="181">
        <x:f>SUM(K14:S14)</x:f>
        <x:v>13194360</x:v>
      </x:c>
      <x:c r="U14" s="181">
        <x:f>F14+J14+T14</x:f>
        <x:v>33306360</x:v>
      </x:c>
      <x:c r="V14" s="181">
        <x:f>ROUNDDOWN(U14*10%,-1)</x:f>
        <x:v>3330630</x:v>
      </x:c>
      <x:c r="W14" s="181">
        <x:f>U14-V14</x:f>
        <x:v>29975730</x:v>
      </x:c>
    </x:row>
    <x:row r="15" spans="1:23" ht="30" customHeight="1">
      <x:c r="A15" s="20">
        <x:v>11</x:v>
      </x:c>
      <x:c r="B15" s="27" t="s">
        <x:v>220</x:v>
      </x:c>
      <x:c r="C15" s="27" t="s">
        <x:v>172</x:v>
      </x:c>
      <x:c r="D15" s="21">
        <x:v>6</x:v>
      </x:c>
      <x:c r="E15" s="22">
        <x:v>1109000</x:v>
      </x:c>
      <x:c r="F15" s="22">
        <x:f>E15*12</x:f>
        <x:v>13308000</x:v>
      </x:c>
      <x:c r="G15" s="22">
        <x:f>E15*200%</x:f>
        <x:v>2218000</x:v>
      </x:c>
      <x:c r="H15" s="171">
        <x:v>0.75</x:v>
      </x:c>
      <x:c r="I15" s="22">
        <x:f>E15*H15*2</x:f>
        <x:v>1663500</x:v>
      </x:c>
      <x:c r="J15" s="22">
        <x:f>G15+I15</x:f>
        <x:v>3881500</x:v>
      </x:c>
      <x:c r="K15" s="22">
        <x:f>E15*120%</x:f>
        <x:v>1330800</x:v>
      </x:c>
      <x:c r="L15" s="22">
        <x:f>E15*50%*4</x:f>
        <x:v>2218000</x:v>
      </x:c>
      <x:c r="M15" s="22">
        <x:f>40000*12</x:f>
        <x:v>480000</x:v>
      </x:c>
      <x:c r="N15" s="22">
        <x:f>50000*12</x:f>
        <x:v>600000</x:v>
      </x:c>
      <x:c r="O15" s="22">
        <x:f>60000*12</x:f>
        <x:v>720000</x:v>
      </x:c>
      <x:c r="P15" s="22"/>
      <x:c r="Q15" s="22">
        <x:f>ROUNDDOWN((F15+N15+O15)*1/209*1.5*30,-1)</x:f>
        <x:v>3149560</x:v>
      </x:c>
      <x:c r="R15" s="22">
        <x:f>200000*12</x:f>
        <x:v>2400000</x:v>
      </x:c>
      <x:c r="S15" s="23">
        <x:f>110000*12</x:f>
        <x:v>1320000</x:v>
      </x:c>
      <x:c r="T15" s="181">
        <x:f>SUM(K15:S15)</x:f>
        <x:v>12218360</x:v>
      </x:c>
      <x:c r="U15" s="181">
        <x:f>F15+J15+T15</x:f>
        <x:v>29407860</x:v>
      </x:c>
      <x:c r="V15" s="181">
        <x:f>ROUNDDOWN(U15*10%,-1)</x:f>
        <x:v>2940780</x:v>
      </x:c>
      <x:c r="W15" s="181">
        <x:f>U15-V15</x:f>
        <x:v>26467080</x:v>
      </x:c>
    </x:row>
    <x:row r="16" spans="1:23" ht="30" customHeight="1">
      <x:c r="A16" s="20">
        <x:v>12</x:v>
      </x:c>
      <x:c r="B16" s="27" t="s">
        <x:v>265</x:v>
      </x:c>
      <x:c r="C16" s="27" t="s">
        <x:v>185</x:v>
      </x:c>
      <x:c r="D16" s="21">
        <x:v>6</x:v>
      </x:c>
      <x:c r="E16" s="22">
        <x:v>1109000</x:v>
      </x:c>
      <x:c r="F16" s="22">
        <x:f>E16*12</x:f>
        <x:v>13308000</x:v>
      </x:c>
      <x:c r="G16" s="22">
        <x:f>E16*200%</x:f>
        <x:v>2218000</x:v>
      </x:c>
      <x:c r="H16" s="171">
        <x:v>0.75</x:v>
      </x:c>
      <x:c r="I16" s="22">
        <x:f>E16*H16*2</x:f>
        <x:v>1663500</x:v>
      </x:c>
      <x:c r="J16" s="22">
        <x:f>G16+I16</x:f>
        <x:v>3881500</x:v>
      </x:c>
      <x:c r="K16" s="22">
        <x:f>E16*120%</x:f>
        <x:v>1330800</x:v>
      </x:c>
      <x:c r="L16" s="22">
        <x:f>E16*50%*4</x:f>
        <x:v>2218000</x:v>
      </x:c>
      <x:c r="M16" s="22">
        <x:f>40000*12</x:f>
        <x:v>480000</x:v>
      </x:c>
      <x:c r="N16" s="22">
        <x:f>50000*12</x:f>
        <x:v>600000</x:v>
      </x:c>
      <x:c r="O16" s="22">
        <x:f>60000*12</x:f>
        <x:v>720000</x:v>
      </x:c>
      <x:c r="P16" s="22"/>
      <x:c r="Q16" s="22">
        <x:f>ROUNDDOWN((F16+N16+O16)*1/209*1.5*30,-1)</x:f>
        <x:v>3149560</x:v>
      </x:c>
      <x:c r="R16" s="22">
        <x:f>200000*12</x:f>
        <x:v>2400000</x:v>
      </x:c>
      <x:c r="S16" s="23">
        <x:f>110000*12</x:f>
        <x:v>1320000</x:v>
      </x:c>
      <x:c r="T16" s="181">
        <x:f>SUM(K16:S16)</x:f>
        <x:v>12218360</x:v>
      </x:c>
      <x:c r="U16" s="181">
        <x:f>F16+J16+T16</x:f>
        <x:v>29407860</x:v>
      </x:c>
      <x:c r="V16" s="181">
        <x:f>ROUNDDOWN(U16*10%,-1)</x:f>
        <x:v>2940780</x:v>
      </x:c>
      <x:c r="W16" s="181">
        <x:f>U16-V16</x:f>
        <x:v>26467080</x:v>
      </x:c>
    </x:row>
    <x:row r="17" spans="1:23" ht="30" customHeight="1">
      <x:c r="A17" s="20">
        <x:v>13</x:v>
      </x:c>
      <x:c r="B17" s="27" t="s">
        <x:v>284</x:v>
      </x:c>
      <x:c r="C17" s="27" t="s">
        <x:v>182</x:v>
      </x:c>
      <x:c r="D17" s="21">
        <x:v>9</x:v>
      </x:c>
      <x:c r="E17" s="22">
        <x:v>1198000</x:v>
      </x:c>
      <x:c r="F17" s="22">
        <x:f>E17*12</x:f>
        <x:v>14376000</x:v>
      </x:c>
      <x:c r="G17" s="22">
        <x:f>E17*200%</x:f>
        <x:v>2396000</x:v>
      </x:c>
      <x:c r="H17" s="171">
        <x:v>0.90000000000000002</x:v>
      </x:c>
      <x:c r="I17" s="22">
        <x:f>E17*H17*2</x:f>
        <x:v>2156400</x:v>
      </x:c>
      <x:c r="J17" s="22">
        <x:f>G17+I17</x:f>
        <x:v>4552400</x:v>
      </x:c>
      <x:c r="K17" s="22">
        <x:f>E17*120%</x:f>
        <x:v>1437600</x:v>
      </x:c>
      <x:c r="L17" s="22">
        <x:f>E17*50%*4</x:f>
        <x:v>2396000</x:v>
      </x:c>
      <x:c r="M17" s="22">
        <x:f>40000*12</x:f>
        <x:v>480000</x:v>
      </x:c>
      <x:c r="N17" s="22">
        <x:f>50000*12</x:f>
        <x:v>600000</x:v>
      </x:c>
      <x:c r="O17" s="22">
        <x:f>60000*12</x:f>
        <x:v>720000</x:v>
      </x:c>
      <x:c r="P17" s="22">
        <x:f>40000*12</x:f>
        <x:v>480000</x:v>
      </x:c>
      <x:c r="Q17" s="22">
        <x:f>ROUNDDOWN((F17+N17+O17)*1/209*1.5*30,-1)</x:f>
        <x:v>3379520</x:v>
      </x:c>
      <x:c r="R17" s="22">
        <x:f>200000*12</x:f>
        <x:v>2400000</x:v>
      </x:c>
      <x:c r="S17" s="23">
        <x:f>110000*12</x:f>
        <x:v>1320000</x:v>
      </x:c>
      <x:c r="T17" s="181">
        <x:f>SUM(K17:S17)</x:f>
        <x:v>13213120</x:v>
      </x:c>
      <x:c r="U17" s="181">
        <x:f>F17+J17+T17</x:f>
        <x:v>32141520</x:v>
      </x:c>
      <x:c r="V17" s="181">
        <x:f>ROUNDDOWN(U17*10%,-1)</x:f>
        <x:v>3214150</x:v>
      </x:c>
      <x:c r="W17" s="181">
        <x:f>U17-V17</x:f>
        <x:v>28927370</x:v>
      </x:c>
    </x:row>
    <x:row r="18" spans="1:23" ht="30" customHeight="1">
      <x:c r="A18" s="20">
        <x:v>14</x:v>
      </x:c>
      <x:c r="B18" s="27" t="s">
        <x:v>228</x:v>
      </x:c>
      <x:c r="C18" s="27" t="s">
        <x:v>193</x:v>
      </x:c>
      <x:c r="D18" s="21">
        <x:v>5</x:v>
      </x:c>
      <x:c r="E18" s="22">
        <x:v>1082000</x:v>
      </x:c>
      <x:c r="F18" s="22">
        <x:f>E18*12</x:f>
        <x:v>12984000</x:v>
      </x:c>
      <x:c r="G18" s="22">
        <x:f>E18*200%</x:f>
        <x:v>2164000</x:v>
      </x:c>
      <x:c r="H18" s="171">
        <x:v>0.69999999999999996</x:v>
      </x:c>
      <x:c r="I18" s="22">
        <x:f>E18*H18*2</x:f>
        <x:v>1514800</x:v>
      </x:c>
      <x:c r="J18" s="22">
        <x:f>G18+I18</x:f>
        <x:v>3678800</x:v>
      </x:c>
      <x:c r="K18" s="22">
        <x:f>E18*120%</x:f>
        <x:v>1298400</x:v>
      </x:c>
      <x:c r="L18" s="22">
        <x:f>E18*50%*4</x:f>
        <x:v>2164000</x:v>
      </x:c>
      <x:c r="M18" s="22"/>
      <x:c r="N18" s="22">
        <x:f>50000*12</x:f>
        <x:v>600000</x:v>
      </x:c>
      <x:c r="O18" s="22">
        <x:f>60000*12</x:f>
        <x:v>720000</x:v>
      </x:c>
      <x:c r="P18" s="22"/>
      <x:c r="Q18" s="22">
        <x:f>ROUNDDOWN((F18+N18+O18)*1/209*1.5*30,-1)</x:f>
        <x:v>3079800</x:v>
      </x:c>
      <x:c r="R18" s="22">
        <x:f>200000*12</x:f>
        <x:v>2400000</x:v>
      </x:c>
      <x:c r="S18" s="23">
        <x:f>110000*12</x:f>
        <x:v>1320000</x:v>
      </x:c>
      <x:c r="T18" s="181">
        <x:f>SUM(K18:S18)</x:f>
        <x:v>11582200</x:v>
      </x:c>
      <x:c r="U18" s="181">
        <x:f>F18+J18+T18</x:f>
        <x:v>28245000</x:v>
      </x:c>
      <x:c r="V18" s="181">
        <x:f>ROUNDDOWN(U18*10%,-1)</x:f>
        <x:v>2824500</x:v>
      </x:c>
      <x:c r="W18" s="181">
        <x:f>U18-V18</x:f>
        <x:v>25420500</x:v>
      </x:c>
    </x:row>
    <x:row r="19" spans="1:23" ht="30" customHeight="1">
      <x:c r="A19" s="20">
        <x:v>15</x:v>
      </x:c>
      <x:c r="B19" s="27" t="s">
        <x:v>260</x:v>
      </x:c>
      <x:c r="C19" s="27" t="s">
        <x:v>170</x:v>
      </x:c>
      <x:c r="D19" s="21">
        <x:v>4</x:v>
      </x:c>
      <x:c r="E19" s="22">
        <x:v>1052000</x:v>
      </x:c>
      <x:c r="F19" s="22">
        <x:f>E19*12</x:f>
        <x:v>12624000</x:v>
      </x:c>
      <x:c r="G19" s="22">
        <x:f>E19*200%</x:f>
        <x:v>2104000</x:v>
      </x:c>
      <x:c r="H19" s="171">
        <x:v>0.65000000000000002</x:v>
      </x:c>
      <x:c r="I19" s="22">
        <x:f>E19*H19*2</x:f>
        <x:v>1367600</x:v>
      </x:c>
      <x:c r="J19" s="22">
        <x:f>G19+I19</x:f>
        <x:v>3471600</x:v>
      </x:c>
      <x:c r="K19" s="22">
        <x:f>E19*120%</x:f>
        <x:v>1262400</x:v>
      </x:c>
      <x:c r="L19" s="22">
        <x:f>E19*50%*4</x:f>
        <x:v>2104000</x:v>
      </x:c>
      <x:c r="M19" s="22"/>
      <x:c r="N19" s="22">
        <x:f>50000*12</x:f>
        <x:v>600000</x:v>
      </x:c>
      <x:c r="O19" s="22">
        <x:f>60000*12</x:f>
        <x:v>720000</x:v>
      </x:c>
      <x:c r="P19" s="22"/>
      <x:c r="Q19" s="22">
        <x:f>ROUNDDOWN((F19+N19+O19)*1/209*1.5*30,-1)</x:f>
        <x:v>3002290</x:v>
      </x:c>
      <x:c r="R19" s="22">
        <x:f>150000*12</x:f>
        <x:v>1800000</x:v>
      </x:c>
      <x:c r="S19" s="23">
        <x:f>110000*12</x:f>
        <x:v>1320000</x:v>
      </x:c>
      <x:c r="T19" s="181">
        <x:f>SUM(K19:S19)</x:f>
        <x:v>10808690</x:v>
      </x:c>
      <x:c r="U19" s="181">
        <x:f>F19+J19+T19</x:f>
        <x:v>26904290</x:v>
      </x:c>
      <x:c r="V19" s="181">
        <x:f>ROUNDDOWN(U19*10%,-1)</x:f>
        <x:v>2690420</x:v>
      </x:c>
      <x:c r="W19" s="181">
        <x:f>U19-V19</x:f>
        <x:v>24213870</x:v>
      </x:c>
    </x:row>
    <x:row r="20" spans="1:23" ht="30" customHeight="1">
      <x:c r="A20" s="20">
        <x:v>16</x:v>
      </x:c>
      <x:c r="B20" s="27" t="s">
        <x:v>281</x:v>
      </x:c>
      <x:c r="C20" s="27" t="s">
        <x:v>156</x:v>
      </x:c>
      <x:c r="D20" s="21">
        <x:v>7</x:v>
      </x:c>
      <x:c r="E20" s="22">
        <x:v>1139000</x:v>
      </x:c>
      <x:c r="F20" s="22">
        <x:f>E20*12</x:f>
        <x:v>13668000</x:v>
      </x:c>
      <x:c r="G20" s="22">
        <x:f>E20*200%</x:f>
        <x:v>2278000</x:v>
      </x:c>
      <x:c r="H20" s="171">
        <x:v>0.80000000000000004</x:v>
      </x:c>
      <x:c r="I20" s="22">
        <x:f>E20*H20*2</x:f>
        <x:v>1822400</x:v>
      </x:c>
      <x:c r="J20" s="22">
        <x:f>G20+I20</x:f>
        <x:v>4100400</x:v>
      </x:c>
      <x:c r="K20" s="22">
        <x:f>E20*120%</x:f>
        <x:v>1366800</x:v>
      </x:c>
      <x:c r="L20" s="22">
        <x:f>E20*50%*4</x:f>
        <x:v>2278000</x:v>
      </x:c>
      <x:c r="M20" s="22">
        <x:f>40000*12</x:f>
        <x:v>480000</x:v>
      </x:c>
      <x:c r="N20" s="22">
        <x:f>50000*12</x:f>
        <x:v>600000</x:v>
      </x:c>
      <x:c r="O20" s="22">
        <x:f>60000*12</x:f>
        <x:v>720000</x:v>
      </x:c>
      <x:c r="P20" s="22"/>
      <x:c r="Q20" s="22">
        <x:f>ROUNDDOWN((F20+N20+O20)*1/209*1.5*30,-1)</x:f>
        <x:v>3227080</x:v>
      </x:c>
      <x:c r="R20" s="22">
        <x:f>200000*12</x:f>
        <x:v>2400000</x:v>
      </x:c>
      <x:c r="S20" s="23">
        <x:f>110000*12</x:f>
        <x:v>1320000</x:v>
      </x:c>
      <x:c r="T20" s="181">
        <x:f>SUM(K20:S20)</x:f>
        <x:v>12391880</x:v>
      </x:c>
      <x:c r="U20" s="181">
        <x:f>F20+J20+T20</x:f>
        <x:v>30160280</x:v>
      </x:c>
      <x:c r="V20" s="181">
        <x:f>ROUNDDOWN(U20*10%,-1)</x:f>
        <x:v>3016020</x:v>
      </x:c>
      <x:c r="W20" s="181">
        <x:f>U20-V20</x:f>
        <x:v>27144260</x:v>
      </x:c>
    </x:row>
    <x:row r="21" spans="1:23" ht="30" customHeight="1">
      <x:c r="A21" s="20">
        <x:v>17</x:v>
      </x:c>
      <x:c r="B21" s="27" t="s">
        <x:v>271</x:v>
      </x:c>
      <x:c r="C21" s="27" t="s">
        <x:v>188</x:v>
      </x:c>
      <x:c r="D21" s="21">
        <x:v>10</x:v>
      </x:c>
      <x:c r="E21" s="22">
        <x:v>1228000</x:v>
      </x:c>
      <x:c r="F21" s="22">
        <x:f>E21*12</x:f>
        <x:v>14736000</x:v>
      </x:c>
      <x:c r="G21" s="22">
        <x:f>E21*200%</x:f>
        <x:v>2456000</x:v>
      </x:c>
      <x:c r="H21" s="171">
        <x:v>0.94999999999999996</x:v>
      </x:c>
      <x:c r="I21" s="22">
        <x:f>E21*H21*2</x:f>
        <x:v>2333200</x:v>
      </x:c>
      <x:c r="J21" s="22">
        <x:f>G21+I21</x:f>
        <x:v>4789200</x:v>
      </x:c>
      <x:c r="K21" s="22">
        <x:f>E21*120%</x:f>
        <x:v>1473600</x:v>
      </x:c>
      <x:c r="L21" s="22">
        <x:f>E21*50%*4</x:f>
        <x:v>2456000</x:v>
      </x:c>
      <x:c r="M21" s="22">
        <x:f>40000*12</x:f>
        <x:v>480000</x:v>
      </x:c>
      <x:c r="N21" s="22">
        <x:f>50000*12</x:f>
        <x:v>600000</x:v>
      </x:c>
      <x:c r="O21" s="22">
        <x:f>60000*12</x:f>
        <x:v>720000</x:v>
      </x:c>
      <x:c r="P21" s="22">
        <x:f>20000*12</x:f>
        <x:v>240000</x:v>
      </x:c>
      <x:c r="Q21" s="22">
        <x:f>ROUNDDOWN((F21+N21+O21)*1/209*1.5*30,-1)</x:f>
        <x:v>3457030</x:v>
      </x:c>
      <x:c r="R21" s="22">
        <x:f>200000*12</x:f>
        <x:v>2400000</x:v>
      </x:c>
      <x:c r="S21" s="23">
        <x:f>110000*12</x:f>
        <x:v>1320000</x:v>
      </x:c>
      <x:c r="T21" s="181">
        <x:f>SUM(K21:S21)</x:f>
        <x:v>13146630</x:v>
      </x:c>
      <x:c r="U21" s="181">
        <x:f>F21+J21+T21</x:f>
        <x:v>32671830</x:v>
      </x:c>
      <x:c r="V21" s="181">
        <x:f>ROUNDDOWN(U21*10%,-1)</x:f>
        <x:v>3267180</x:v>
      </x:c>
      <x:c r="W21" s="181">
        <x:f>U21-V21</x:f>
        <x:v>29404650</x:v>
      </x:c>
    </x:row>
    <x:row r="22" spans="1:23" ht="30" customHeight="1">
      <x:c r="A22" s="20">
        <x:v>18</x:v>
      </x:c>
      <x:c r="B22" s="27" t="s">
        <x:v>268</x:v>
      </x:c>
      <x:c r="C22" s="27" t="s">
        <x:v>162</x:v>
      </x:c>
      <x:c r="D22" s="21">
        <x:v>7</x:v>
      </x:c>
      <x:c r="E22" s="22">
        <x:v>1139000</x:v>
      </x:c>
      <x:c r="F22" s="22">
        <x:f>E22*12</x:f>
        <x:v>13668000</x:v>
      </x:c>
      <x:c r="G22" s="22">
        <x:f>E22*200%</x:f>
        <x:v>2278000</x:v>
      </x:c>
      <x:c r="H22" s="171">
        <x:v>0.80000000000000004</x:v>
      </x:c>
      <x:c r="I22" s="22">
        <x:f>E22*H22*2</x:f>
        <x:v>1822400</x:v>
      </x:c>
      <x:c r="J22" s="22">
        <x:f>G22+I22</x:f>
        <x:v>4100400</x:v>
      </x:c>
      <x:c r="K22" s="22">
        <x:f>E22*120%</x:f>
        <x:v>1366800</x:v>
      </x:c>
      <x:c r="L22" s="22">
        <x:f>E22*50%*4</x:f>
        <x:v>2278000</x:v>
      </x:c>
      <x:c r="M22" s="22">
        <x:f>40000*12</x:f>
        <x:v>480000</x:v>
      </x:c>
      <x:c r="N22" s="22">
        <x:f>50000*12</x:f>
        <x:v>600000</x:v>
      </x:c>
      <x:c r="O22" s="22">
        <x:f>60000*12</x:f>
        <x:v>720000</x:v>
      </x:c>
      <x:c r="P22" s="22">
        <x:f>20000*12</x:f>
        <x:v>240000</x:v>
      </x:c>
      <x:c r="Q22" s="22">
        <x:f>ROUNDDOWN((F22+N22+O22)*1/209*1.5*30,-1)</x:f>
        <x:v>3227080</x:v>
      </x:c>
      <x:c r="R22" s="22">
        <x:f>200000*12</x:f>
        <x:v>2400000</x:v>
      </x:c>
      <x:c r="S22" s="23">
        <x:f>110000*12</x:f>
        <x:v>1320000</x:v>
      </x:c>
      <x:c r="T22" s="181">
        <x:f>SUM(K22:S22)</x:f>
        <x:v>12631880</x:v>
      </x:c>
      <x:c r="U22" s="181">
        <x:f>F22+J22+T22</x:f>
        <x:v>30400280</x:v>
      </x:c>
      <x:c r="V22" s="181">
        <x:f>ROUNDDOWN(U22*10%,-1)</x:f>
        <x:v>3040020</x:v>
      </x:c>
      <x:c r="W22" s="181">
        <x:f>U22-V22</x:f>
        <x:v>27360260</x:v>
      </x:c>
    </x:row>
    <x:row r="23" spans="1:23" ht="30" customHeight="1">
      <x:c r="A23" s="20">
        <x:v>19</x:v>
      </x:c>
      <x:c r="B23" s="27" t="s">
        <x:v>285</x:v>
      </x:c>
      <x:c r="C23" s="27" t="s">
        <x:v>173</x:v>
      </x:c>
      <x:c r="D23" s="21">
        <x:v>3</x:v>
      </x:c>
      <x:c r="E23" s="22">
        <x:v>1022000</x:v>
      </x:c>
      <x:c r="F23" s="22">
        <x:f>E23*12</x:f>
        <x:v>12264000</x:v>
      </x:c>
      <x:c r="G23" s="22">
        <x:f>E23*200%</x:f>
        <x:v>2044000</x:v>
      </x:c>
      <x:c r="H23" s="171">
        <x:v>0.59999999999999998</x:v>
      </x:c>
      <x:c r="I23" s="22">
        <x:f>E23*H23*2</x:f>
        <x:v>1226400</x:v>
      </x:c>
      <x:c r="J23" s="22">
        <x:f>G23+I23</x:f>
        <x:v>3270400</x:v>
      </x:c>
      <x:c r="K23" s="22">
        <x:f>E23*120%</x:f>
        <x:v>1226400</x:v>
      </x:c>
      <x:c r="L23" s="22">
        <x:f>E23*50%*4</x:f>
        <x:v>2044000</x:v>
      </x:c>
      <x:c r="M23" s="22"/>
      <x:c r="N23" s="22">
        <x:f>50000*12</x:f>
        <x:v>600000</x:v>
      </x:c>
      <x:c r="O23" s="22">
        <x:f>60000*12</x:f>
        <x:v>720000</x:v>
      </x:c>
      <x:c r="P23" s="22"/>
      <x:c r="Q23" s="22">
        <x:f>ROUNDDOWN((F23+N23+O23)*1/209*1.5*30,-1)</x:f>
        <x:v>2924780</x:v>
      </x:c>
      <x:c r="R23" s="22">
        <x:f>150000*12</x:f>
        <x:v>1800000</x:v>
      </x:c>
      <x:c r="S23" s="23">
        <x:f>110000*12</x:f>
        <x:v>1320000</x:v>
      </x:c>
      <x:c r="T23" s="181">
        <x:f>SUM(K23:S23)</x:f>
        <x:v>10635180</x:v>
      </x:c>
      <x:c r="U23" s="181">
        <x:f>F23+J23+T23</x:f>
        <x:v>26169580</x:v>
      </x:c>
      <x:c r="V23" s="181">
        <x:f>ROUNDDOWN(U23*10%,-1)</x:f>
        <x:v>2616950</x:v>
      </x:c>
      <x:c r="W23" s="181">
        <x:f>U23-V23</x:f>
        <x:v>23552630</x:v>
      </x:c>
    </x:row>
    <x:row r="24" spans="1:23" ht="30" customHeight="1">
      <x:c r="A24" s="20">
        <x:v>20</x:v>
      </x:c>
      <x:c r="B24" s="27" t="s">
        <x:v>247</x:v>
      </x:c>
      <x:c r="C24" s="27" t="s">
        <x:v>175</x:v>
      </x:c>
      <x:c r="D24" s="21">
        <x:v>3</x:v>
      </x:c>
      <x:c r="E24" s="22">
        <x:v>1022000</x:v>
      </x:c>
      <x:c r="F24" s="22">
        <x:f>E24*12</x:f>
        <x:v>12264000</x:v>
      </x:c>
      <x:c r="G24" s="22">
        <x:f>E24*200%</x:f>
        <x:v>2044000</x:v>
      </x:c>
      <x:c r="H24" s="171">
        <x:v>0.59999999999999998</x:v>
      </x:c>
      <x:c r="I24" s="22">
        <x:f>E24*H24*2</x:f>
        <x:v>1226400</x:v>
      </x:c>
      <x:c r="J24" s="22">
        <x:f>G24+I24</x:f>
        <x:v>3270400</x:v>
      </x:c>
      <x:c r="K24" s="22">
        <x:f>E24*120%</x:f>
        <x:v>1226400</x:v>
      </x:c>
      <x:c r="L24" s="22">
        <x:f>E24*50%*4</x:f>
        <x:v>2044000</x:v>
      </x:c>
      <x:c r="M24" s="22"/>
      <x:c r="N24" s="22">
        <x:f>50000*12</x:f>
        <x:v>600000</x:v>
      </x:c>
      <x:c r="O24" s="22">
        <x:f>60000*12</x:f>
        <x:v>720000</x:v>
      </x:c>
      <x:c r="P24" s="22"/>
      <x:c r="Q24" s="22">
        <x:f>ROUNDDOWN((F24+N24+O24)*1/209*1.5*30,-1)</x:f>
        <x:v>2924780</x:v>
      </x:c>
      <x:c r="R24" s="22">
        <x:f>150000*12</x:f>
        <x:v>1800000</x:v>
      </x:c>
      <x:c r="S24" s="23">
        <x:f>110000*12</x:f>
        <x:v>1320000</x:v>
      </x:c>
      <x:c r="T24" s="181">
        <x:f>SUM(K24:S24)</x:f>
        <x:v>10635180</x:v>
      </x:c>
      <x:c r="U24" s="181">
        <x:f>F24+J24+T24</x:f>
        <x:v>26169580</x:v>
      </x:c>
      <x:c r="V24" s="181">
        <x:f>ROUNDDOWN(U24*10%,-1)</x:f>
        <x:v>2616950</x:v>
      </x:c>
      <x:c r="W24" s="181">
        <x:f>U24-V24</x:f>
        <x:v>23552630</x:v>
      </x:c>
    </x:row>
    <x:row r="25" spans="1:23" ht="30" customHeight="1">
      <x:c r="A25" s="20">
        <x:v>21</x:v>
      </x:c>
      <x:c r="B25" s="27" t="s">
        <x:v>278</x:v>
      </x:c>
      <x:c r="C25" s="27" t="s">
        <x:v>178</x:v>
      </x:c>
      <x:c r="D25" s="21">
        <x:v>3</x:v>
      </x:c>
      <x:c r="E25" s="22">
        <x:v>1022000</x:v>
      </x:c>
      <x:c r="F25" s="22">
        <x:f>E25*12</x:f>
        <x:v>12264000</x:v>
      </x:c>
      <x:c r="G25" s="22">
        <x:f>E25*200%</x:f>
        <x:v>2044000</x:v>
      </x:c>
      <x:c r="H25" s="171">
        <x:v>0.59999999999999998</x:v>
      </x:c>
      <x:c r="I25" s="22">
        <x:f>E25*H25*2</x:f>
        <x:v>1226400</x:v>
      </x:c>
      <x:c r="J25" s="22">
        <x:f>G25+I25</x:f>
        <x:v>3270400</x:v>
      </x:c>
      <x:c r="K25" s="22">
        <x:f>E25*120%</x:f>
        <x:v>1226400</x:v>
      </x:c>
      <x:c r="L25" s="22">
        <x:f>E25*50%*4</x:f>
        <x:v>2044000</x:v>
      </x:c>
      <x:c r="M25" s="22"/>
      <x:c r="N25" s="22">
        <x:f>50000*12</x:f>
        <x:v>600000</x:v>
      </x:c>
      <x:c r="O25" s="22">
        <x:f>60000*12</x:f>
        <x:v>720000</x:v>
      </x:c>
      <x:c r="P25" s="22"/>
      <x:c r="Q25" s="22">
        <x:f>ROUNDDOWN((F25+N25+O25)*1/209*1.5*30,-1)</x:f>
        <x:v>2924780</x:v>
      </x:c>
      <x:c r="R25" s="22">
        <x:f>150000*12</x:f>
        <x:v>1800000</x:v>
      </x:c>
      <x:c r="S25" s="23">
        <x:f>110000*12</x:f>
        <x:v>1320000</x:v>
      </x:c>
      <x:c r="T25" s="181">
        <x:f>SUM(K25:S25)</x:f>
        <x:v>10635180</x:v>
      </x:c>
      <x:c r="U25" s="181">
        <x:f>F25+J25+T25</x:f>
        <x:v>26169580</x:v>
      </x:c>
      <x:c r="V25" s="181">
        <x:f>ROUNDDOWN(U25*10%,-1)</x:f>
        <x:v>2616950</x:v>
      </x:c>
      <x:c r="W25" s="181">
        <x:f>U25-V25</x:f>
        <x:v>23552630</x:v>
      </x:c>
    </x:row>
    <x:row r="26" spans="1:23" ht="30" customHeight="1">
      <x:c r="A26" s="20">
        <x:v>22</x:v>
      </x:c>
      <x:c r="B26" s="27" t="s">
        <x:v>248</x:v>
      </x:c>
      <x:c r="C26" s="27" t="s">
        <x:v>177</x:v>
      </x:c>
      <x:c r="D26" s="21">
        <x:v>2</x:v>
      </x:c>
      <x:c r="E26" s="22">
        <x:v>993000</x:v>
      </x:c>
      <x:c r="F26" s="22">
        <x:f>E26*12</x:f>
        <x:v>11916000</x:v>
      </x:c>
      <x:c r="G26" s="22">
        <x:f>E26*200%</x:f>
        <x:v>1986000</x:v>
      </x:c>
      <x:c r="H26" s="171">
        <x:v>0.55000000000000004</x:v>
      </x:c>
      <x:c r="I26" s="22">
        <x:f>E26*H26*2</x:f>
        <x:v>1092300</x:v>
      </x:c>
      <x:c r="J26" s="22">
        <x:f>G26+I26</x:f>
        <x:v>3078300</x:v>
      </x:c>
      <x:c r="K26" s="22">
        <x:f>E26*120%</x:f>
        <x:v>1191600</x:v>
      </x:c>
      <x:c r="L26" s="22">
        <x:f>E26*50%*4</x:f>
        <x:v>1986000</x:v>
      </x:c>
      <x:c r="M26" s="22"/>
      <x:c r="N26" s="22">
        <x:f>50000*12</x:f>
        <x:v>600000</x:v>
      </x:c>
      <x:c r="O26" s="22">
        <x:f>60000*12</x:f>
        <x:v>720000</x:v>
      </x:c>
      <x:c r="P26" s="22"/>
      <x:c r="Q26" s="22">
        <x:f>ROUNDDOWN((F26+N26+O26)*1/209*1.5*30,-1)</x:f>
        <x:v>2849850</x:v>
      </x:c>
      <x:c r="R26" s="22">
        <x:f>150000*12</x:f>
        <x:v>1800000</x:v>
      </x:c>
      <x:c r="S26" s="23">
        <x:f>110000*12</x:f>
        <x:v>1320000</x:v>
      </x:c>
      <x:c r="T26" s="181">
        <x:f>SUM(K26:S26)</x:f>
        <x:v>10467450</x:v>
      </x:c>
      <x:c r="U26" s="181">
        <x:f>F26+J26+T26</x:f>
        <x:v>25461750</x:v>
      </x:c>
      <x:c r="V26" s="181">
        <x:f>ROUNDDOWN(U26*10%,-1)</x:f>
        <x:v>2546170</x:v>
      </x:c>
      <x:c r="W26" s="181">
        <x:f>U26-V26</x:f>
        <x:v>22915580</x:v>
      </x:c>
    </x:row>
    <x:row r="27" spans="1:23" ht="30" customHeight="1">
      <x:c r="A27" s="20">
        <x:v>23</x:v>
      </x:c>
      <x:c r="B27" s="27" t="s">
        <x:v>227</x:v>
      </x:c>
      <x:c r="C27" s="27" t="s">
        <x:v>190</x:v>
      </x:c>
      <x:c r="D27" s="21">
        <x:v>4</x:v>
      </x:c>
      <x:c r="E27" s="22">
        <x:v>1052000</x:v>
      </x:c>
      <x:c r="F27" s="22">
        <x:f>E27*12</x:f>
        <x:v>12624000</x:v>
      </x:c>
      <x:c r="G27" s="22">
        <x:f>E27*200%</x:f>
        <x:v>2104000</x:v>
      </x:c>
      <x:c r="H27" s="171">
        <x:v>0.65000000000000002</x:v>
      </x:c>
      <x:c r="I27" s="22">
        <x:f>E27*H27*2</x:f>
        <x:v>1367600</x:v>
      </x:c>
      <x:c r="J27" s="22">
        <x:f>G27+I27</x:f>
        <x:v>3471600</x:v>
      </x:c>
      <x:c r="K27" s="22">
        <x:f>E27*120%</x:f>
        <x:v>1262400</x:v>
      </x:c>
      <x:c r="L27" s="22">
        <x:f>E27*50%*4</x:f>
        <x:v>2104000</x:v>
      </x:c>
      <x:c r="M27" s="22"/>
      <x:c r="N27" s="22">
        <x:f>50000*12</x:f>
        <x:v>600000</x:v>
      </x:c>
      <x:c r="O27" s="22">
        <x:f>60000*12</x:f>
        <x:v>720000</x:v>
      </x:c>
      <x:c r="P27" s="22"/>
      <x:c r="Q27" s="22">
        <x:f>ROUNDDOWN((F27+N27+O27)*1/209*1.5*30,-1)</x:f>
        <x:v>3002290</x:v>
      </x:c>
      <x:c r="R27" s="22">
        <x:f>150000*12</x:f>
        <x:v>1800000</x:v>
      </x:c>
      <x:c r="S27" s="23">
        <x:f>110000*12</x:f>
        <x:v>1320000</x:v>
      </x:c>
      <x:c r="T27" s="181">
        <x:f>SUM(K27:S27)</x:f>
        <x:v>10808690</x:v>
      </x:c>
      <x:c r="U27" s="181">
        <x:f>F27+J27+T27</x:f>
        <x:v>26904290</x:v>
      </x:c>
      <x:c r="V27" s="181">
        <x:f>ROUNDDOWN(U27*10%,-1)</x:f>
        <x:v>2690420</x:v>
      </x:c>
      <x:c r="W27" s="181">
        <x:f>U27-V27</x:f>
        <x:v>24213870</x:v>
      </x:c>
    </x:row>
    <x:row r="28" spans="1:23" ht="30" customHeight="1">
      <x:c r="A28" s="20">
        <x:v>24</x:v>
      </x:c>
      <x:c r="B28" s="27" t="s">
        <x:v>280</x:v>
      </x:c>
      <x:c r="C28" s="27" t="s">
        <x:v>179</x:v>
      </x:c>
      <x:c r="D28" s="21">
        <x:v>2</x:v>
      </x:c>
      <x:c r="E28" s="22">
        <x:v>993000</x:v>
      </x:c>
      <x:c r="F28" s="22">
        <x:f>E28*12</x:f>
        <x:v>11916000</x:v>
      </x:c>
      <x:c r="G28" s="22">
        <x:f>E28*200%</x:f>
        <x:v>1986000</x:v>
      </x:c>
      <x:c r="H28" s="171">
        <x:v>0.55000000000000004</x:v>
      </x:c>
      <x:c r="I28" s="22">
        <x:f>E28*H28*2</x:f>
        <x:v>1092300</x:v>
      </x:c>
      <x:c r="J28" s="22">
        <x:f>G28+I28</x:f>
        <x:v>3078300</x:v>
      </x:c>
      <x:c r="K28" s="22">
        <x:f>E28*120%</x:f>
        <x:v>1191600</x:v>
      </x:c>
      <x:c r="L28" s="22">
        <x:f>E28*50%*4</x:f>
        <x:v>1986000</x:v>
      </x:c>
      <x:c r="M28" s="22"/>
      <x:c r="N28" s="22">
        <x:f>50000*12</x:f>
        <x:v>600000</x:v>
      </x:c>
      <x:c r="O28" s="22">
        <x:f>60000*12</x:f>
        <x:v>720000</x:v>
      </x:c>
      <x:c r="P28" s="22"/>
      <x:c r="Q28" s="22">
        <x:f>ROUNDDOWN((F28+N28+O28)*1/209*1.5*30,-1)</x:f>
        <x:v>2849850</x:v>
      </x:c>
      <x:c r="R28" s="22">
        <x:f>150000*12</x:f>
        <x:v>1800000</x:v>
      </x:c>
      <x:c r="S28" s="23">
        <x:f>110000*12</x:f>
        <x:v>1320000</x:v>
      </x:c>
      <x:c r="T28" s="181">
        <x:f>SUM(K28:S28)</x:f>
        <x:v>10467450</x:v>
      </x:c>
      <x:c r="U28" s="181">
        <x:f>F28+J28+T28</x:f>
        <x:v>25461750</x:v>
      </x:c>
      <x:c r="V28" s="181">
        <x:f>ROUNDDOWN(U28*10%,-1)</x:f>
        <x:v>2546170</x:v>
      </x:c>
      <x:c r="W28" s="181">
        <x:f>U28-V28</x:f>
        <x:v>22915580</x:v>
      </x:c>
    </x:row>
    <x:row r="29" spans="1:23" ht="30" customHeight="1">
      <x:c r="A29" s="20">
        <x:v>25</x:v>
      </x:c>
      <x:c r="B29" s="27" t="s">
        <x:v>288</x:v>
      </x:c>
      <x:c r="C29" s="27" t="s">
        <x:v>189</x:v>
      </x:c>
      <x:c r="D29" s="21">
        <x:v>5</x:v>
      </x:c>
      <x:c r="E29" s="22">
        <x:v>1082000</x:v>
      </x:c>
      <x:c r="F29" s="22">
        <x:f>E29*12</x:f>
        <x:v>12984000</x:v>
      </x:c>
      <x:c r="G29" s="22">
        <x:f>E29*200%</x:f>
        <x:v>2164000</x:v>
      </x:c>
      <x:c r="H29" s="171">
        <x:v>0.69999999999999996</x:v>
      </x:c>
      <x:c r="I29" s="22">
        <x:f>E29*H29*2</x:f>
        <x:v>1514800</x:v>
      </x:c>
      <x:c r="J29" s="22">
        <x:f>G29+I29</x:f>
        <x:v>3678800</x:v>
      </x:c>
      <x:c r="K29" s="22">
        <x:f>E29*120%</x:f>
        <x:v>1298400</x:v>
      </x:c>
      <x:c r="L29" s="22">
        <x:f>E29*50%*4</x:f>
        <x:v>2164000</x:v>
      </x:c>
      <x:c r="M29" s="22"/>
      <x:c r="N29" s="22">
        <x:f>50000*12</x:f>
        <x:v>600000</x:v>
      </x:c>
      <x:c r="O29" s="22">
        <x:f>60000*12</x:f>
        <x:v>720000</x:v>
      </x:c>
      <x:c r="P29" s="22"/>
      <x:c r="Q29" s="22">
        <x:f>ROUNDDOWN((F29+N29+O29)*1/209*1.5*30,-1)</x:f>
        <x:v>3079800</x:v>
      </x:c>
      <x:c r="R29" s="22">
        <x:f>200000*12</x:f>
        <x:v>2400000</x:v>
      </x:c>
      <x:c r="S29" s="23">
        <x:f>110000*12</x:f>
        <x:v>1320000</x:v>
      </x:c>
      <x:c r="T29" s="181">
        <x:f>SUM(K29:S29)</x:f>
        <x:v>11582200</x:v>
      </x:c>
      <x:c r="U29" s="181">
        <x:f>F29+J29+T29</x:f>
        <x:v>28245000</x:v>
      </x:c>
      <x:c r="V29" s="181">
        <x:f>ROUNDDOWN(U29*10%,-1)</x:f>
        <x:v>2824500</x:v>
      </x:c>
      <x:c r="W29" s="181">
        <x:f>U29-V29</x:f>
        <x:v>25420500</x:v>
      </x:c>
    </x:row>
    <x:row r="30" spans="1:23" ht="30" customHeight="1">
      <x:c r="A30" s="20">
        <x:v>26</x:v>
      </x:c>
      <x:c r="B30" s="27" t="s">
        <x:v>239</x:v>
      </x:c>
      <x:c r="C30" s="27" t="s">
        <x:v>174</x:v>
      </x:c>
      <x:c r="D30" s="21">
        <x:v>1</x:v>
      </x:c>
      <x:c r="E30" s="22">
        <x:v>963000</x:v>
      </x:c>
      <x:c r="F30" s="22">
        <x:f>E30*12</x:f>
        <x:v>11556000</x:v>
      </x:c>
      <x:c r="G30" s="22">
        <x:f>E30*200%</x:f>
        <x:v>1926000</x:v>
      </x:c>
      <x:c r="H30" s="171">
        <x:v>0.5</x:v>
      </x:c>
      <x:c r="I30" s="22">
        <x:f>E30*H30*2</x:f>
        <x:v>963000</x:v>
      </x:c>
      <x:c r="J30" s="22">
        <x:f>G30+I30</x:f>
        <x:v>2889000</x:v>
      </x:c>
      <x:c r="K30" s="22">
        <x:f>E30*120%</x:f>
        <x:v>1155600</x:v>
      </x:c>
      <x:c r="L30" s="22">
        <x:f>E30*50%*4</x:f>
        <x:v>1926000</x:v>
      </x:c>
      <x:c r="M30" s="22"/>
      <x:c r="N30" s="22">
        <x:f>50000*12</x:f>
        <x:v>600000</x:v>
      </x:c>
      <x:c r="O30" s="22">
        <x:f>60000*12</x:f>
        <x:v>720000</x:v>
      </x:c>
      <x:c r="P30" s="22"/>
      <x:c r="Q30" s="22">
        <x:f>ROUNDDOWN((F30+N30+O30)*1/209*1.5*30,-1)</x:f>
        <x:v>2772340</x:v>
      </x:c>
      <x:c r="R30" s="22">
        <x:f>150000*12</x:f>
        <x:v>1800000</x:v>
      </x:c>
      <x:c r="S30" s="23">
        <x:f>110000*12</x:f>
        <x:v>1320000</x:v>
      </x:c>
      <x:c r="T30" s="181">
        <x:f>SUM(K30:S30)</x:f>
        <x:v>10293940</x:v>
      </x:c>
      <x:c r="U30" s="181">
        <x:f>F30+J30+T30</x:f>
        <x:v>24738940</x:v>
      </x:c>
      <x:c r="V30" s="181">
        <x:f>ROUNDDOWN(U30*10%,-1)</x:f>
        <x:v>2473890</x:v>
      </x:c>
      <x:c r="W30" s="181">
        <x:f>U30-V30</x:f>
        <x:v>22265050</x:v>
      </x:c>
    </x:row>
    <x:row r="31" spans="1:23" ht="30" customHeight="1">
      <x:c r="A31" s="20">
        <x:v>27</x:v>
      </x:c>
      <x:c r="B31" s="20" t="s">
        <x:v>261</x:v>
      </x:c>
      <x:c r="C31" s="20" t="s">
        <x:v>158</x:v>
      </x:c>
      <x:c r="D31" s="21">
        <x:v>5</x:v>
      </x:c>
      <x:c r="E31" s="22">
        <x:v>963000</x:v>
      </x:c>
      <x:c r="F31" s="22">
        <x:f>E31*12</x:f>
        <x:v>11556000</x:v>
      </x:c>
      <x:c r="G31" s="22">
        <x:f>E31*200%</x:f>
        <x:v>1926000</x:v>
      </x:c>
      <x:c r="H31" s="171">
        <x:v>0.69999999999999996</x:v>
      </x:c>
      <x:c r="I31" s="22">
        <x:f>E31*H31*2</x:f>
        <x:v>1348200</x:v>
      </x:c>
      <x:c r="J31" s="22">
        <x:f>G31+I31</x:f>
        <x:v>3274200</x:v>
      </x:c>
      <x:c r="K31" s="22">
        <x:f>E31*120%</x:f>
        <x:v>1155600</x:v>
      </x:c>
      <x:c r="L31" s="22">
        <x:f>E31*50%*4</x:f>
        <x:v>1926000</x:v>
      </x:c>
      <x:c r="M31" s="22"/>
      <x:c r="N31" s="22">
        <x:f>50000*12</x:f>
        <x:v>600000</x:v>
      </x:c>
      <x:c r="O31" s="22">
        <x:f>40000*12</x:f>
        <x:v>480000</x:v>
      </x:c>
      <x:c r="P31" s="22">
        <x:f>60000*12</x:f>
        <x:v>720000</x:v>
      </x:c>
      <x:c r="Q31" s="22">
        <x:f>ROUNDDOWN((F31+N31+O31)*1/209*1.5*30,-1)</x:f>
        <x:v>2720660</x:v>
      </x:c>
      <x:c r="R31" s="22">
        <x:f>200000*12</x:f>
        <x:v>2400000</x:v>
      </x:c>
      <x:c r="S31" s="23">
        <x:f>110000*12</x:f>
        <x:v>1320000</x:v>
      </x:c>
      <x:c r="T31" s="181">
        <x:f>SUM(K31:S31)</x:f>
        <x:v>11322260</x:v>
      </x:c>
      <x:c r="U31" s="181">
        <x:f>F31+J31+T31</x:f>
        <x:v>26152460</x:v>
      </x:c>
      <x:c r="V31" s="181">
        <x:f>ROUNDDOWN(U31*10%,-1)</x:f>
        <x:v>2615240</x:v>
      </x:c>
      <x:c r="W31" s="181">
        <x:f>U31-V31</x:f>
        <x:v>23537220</x:v>
      </x:c>
    </x:row>
    <x:row r="32" spans="1:23" ht="30" customHeight="1">
      <x:c r="A32" s="20">
        <x:v>28</x:v>
      </x:c>
      <x:c r="B32" s="20" t="s">
        <x:v>255</x:v>
      </x:c>
      <x:c r="C32" s="20" t="s">
        <x:v>187</x:v>
      </x:c>
      <x:c r="D32" s="21">
        <x:v>2</x:v>
      </x:c>
      <x:c r="E32" s="22">
        <x:v>871000</x:v>
      </x:c>
      <x:c r="F32" s="22">
        <x:f>E32*12</x:f>
        <x:v>10452000</x:v>
      </x:c>
      <x:c r="G32" s="22">
        <x:f>E32*200%</x:f>
        <x:v>1742000</x:v>
      </x:c>
      <x:c r="H32" s="171">
        <x:v>0.55000000000000004</x:v>
      </x:c>
      <x:c r="I32" s="22">
        <x:f>E32*H32*2</x:f>
        <x:v>958100.00000000012</x:v>
      </x:c>
      <x:c r="J32" s="22">
        <x:f>G32+I32</x:f>
        <x:v>2700100</x:v>
      </x:c>
      <x:c r="K32" s="22">
        <x:f>E32*120%</x:f>
        <x:v>1045200</x:v>
      </x:c>
      <x:c r="L32" s="22">
        <x:f>E32*50%*4</x:f>
        <x:v>1742000</x:v>
      </x:c>
      <x:c r="M32" s="22"/>
      <x:c r="N32" s="22">
        <x:f>50000*12</x:f>
        <x:v>600000</x:v>
      </x:c>
      <x:c r="O32" s="22">
        <x:f>40000*12</x:f>
        <x:v>480000</x:v>
      </x:c>
      <x:c r="P32" s="22"/>
      <x:c r="Q32" s="22">
        <x:f>ROUNDDOWN((F32+N32+O32)*1/209*1.5*30,-1)</x:f>
        <x:v>2482960</x:v>
      </x:c>
      <x:c r="R32" s="22">
        <x:f>150000*12</x:f>
        <x:v>1800000</x:v>
      </x:c>
      <x:c r="S32" s="23">
        <x:f>110000*12</x:f>
        <x:v>1320000</x:v>
      </x:c>
      <x:c r="T32" s="181">
        <x:f>SUM(K32:S32)</x:f>
        <x:v>9470160</x:v>
      </x:c>
      <x:c r="U32" s="181">
        <x:f>F32+J32+T32</x:f>
        <x:v>22622260</x:v>
      </x:c>
      <x:c r="V32" s="181">
        <x:f>ROUNDDOWN(U32*10%,-1)</x:f>
        <x:v>2262220</x:v>
      </x:c>
      <x:c r="W32" s="181">
        <x:f>U32-V32</x:f>
        <x:v>20360040</x:v>
      </x:c>
    </x:row>
    <x:row r="33" spans="1:23" ht="30" customHeight="1">
      <x:c r="A33" s="20">
        <x:v>29</x:v>
      </x:c>
      <x:c r="B33" s="29" t="s">
        <x:v>209</x:v>
      </x:c>
      <x:c r="C33" s="29" t="s">
        <x:v>186</x:v>
      </x:c>
      <x:c r="D33" s="21">
        <x:v>3</x:v>
      </x:c>
      <x:c r="E33" s="22">
        <x:v>902000</x:v>
      </x:c>
      <x:c r="F33" s="22">
        <x:f>E33*12</x:f>
        <x:v>10824000</x:v>
      </x:c>
      <x:c r="G33" s="22">
        <x:f>E33*200%</x:f>
        <x:v>1804000</x:v>
      </x:c>
      <x:c r="H33" s="171">
        <x:v>0.59999999999999998</x:v>
      </x:c>
      <x:c r="I33" s="22">
        <x:f>E33*H33*2</x:f>
        <x:v>1082400</x:v>
      </x:c>
      <x:c r="J33" s="22">
        <x:f>G33+I33</x:f>
        <x:v>2886400</x:v>
      </x:c>
      <x:c r="K33" s="22">
        <x:f>E33*120%</x:f>
        <x:v>1082400</x:v>
      </x:c>
      <x:c r="L33" s="22">
        <x:f>E33*50%*4</x:f>
        <x:v>1804000</x:v>
      </x:c>
      <x:c r="M33" s="22"/>
      <x:c r="N33" s="22">
        <x:f>50000*12</x:f>
        <x:v>600000</x:v>
      </x:c>
      <x:c r="O33" s="22">
        <x:f>40000*12</x:f>
        <x:v>480000</x:v>
      </x:c>
      <x:c r="P33" s="22">
        <x:f>40000*12</x:f>
        <x:v>480000</x:v>
      </x:c>
      <x:c r="Q33" s="22">
        <x:f>ROUNDDOWN((F33+N33+O33)*1/209*1.5*8,-1)</x:f>
        <x:v>683480</x:v>
      </x:c>
      <x:c r="R33" s="22">
        <x:f>150000*12</x:f>
        <x:v>1800000</x:v>
      </x:c>
      <x:c r="S33" s="23">
        <x:f>110000*12</x:f>
        <x:v>1320000</x:v>
      </x:c>
      <x:c r="T33" s="181">
        <x:f>SUM(K33:S33)</x:f>
        <x:v>8249880</x:v>
      </x:c>
      <x:c r="U33" s="181">
        <x:f>F33+J33+T33</x:f>
        <x:v>21960280</x:v>
      </x:c>
      <x:c r="V33" s="181">
        <x:f>ROUNDDOWN(U33*10%,-1)</x:f>
        <x:v>2196020</x:v>
      </x:c>
      <x:c r="W33" s="181">
        <x:f>U33-V33</x:f>
        <x:v>19764260</x:v>
      </x:c>
    </x:row>
    <x:row r="34" ht="19.5" customHeight="1"/>
    <x:row r="35" ht="19.5" customHeight="1"/>
    <x:row r="36" ht="19.5" customHeight="1"/>
    <x:row r="37" ht="19.5" customHeight="1"/>
    <x:row r="38" ht="19.5" customHeight="1"/>
    <x:row r="39" ht="19.5" customHeight="1"/>
  </x:sheetData>
  <x:mergeCells count="4">
    <x:mergeCell ref="A4:D4"/>
    <x:mergeCell ref="A2:B2"/>
    <x:mergeCell ref="A1:W1"/>
    <x:mergeCell ref="H3:I3"/>
  </x:mergeCells>
  <x:printOptions horizontalCentered="1" verticalCentered="1" headings="0" gridLines="0" gridLinesSet="1"/>
  <x:pageMargins left="0.235556" right="0.235556" top="0.747917" bottom="0.747917" header="0.314306" footer="0.314306"/>
  <x:pageSetup paperSize="9" scale="72" firstPageNumber="1" fitToWidth="1" fitToHeight="1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pageSetUpPr autoPageBreaks="1" fitToPage="1"/>
  </x:sheetPr>
  <x:dimension ref="A1:E22"/>
  <x:sheetViews>
    <x:sheetView topLeftCell="A1" zoomScaleNormal="100" workbookViewId="0">
      <x:selection activeCell="D15" activeCellId="0" sqref="D15:D15"/>
    </x:sheetView>
  </x:sheetViews>
  <x:sheetFormatPr defaultRowHeight="16.4"/>
  <x:cols>
    <x:col min="1" max="1" width="19.75" style="50" bestFit="1" customWidth="1"/>
    <x:col min="2" max="2" width="17.625" style="83" customWidth="1"/>
    <x:col min="3" max="3" width="19.625" style="50" customWidth="1"/>
    <x:col min="4" max="4" width="37.5" style="50" bestFit="1" customWidth="1"/>
    <x:col min="5" max="233" width="10" style="50" customWidth="1"/>
    <x:col min="234" max="16375" width="9" style="33"/>
  </x:cols>
  <x:sheetData>
    <x:row r="1" spans="1:5" ht="26.25" customHeight="1">
      <x:c r="A1" s="266" t="s">
        <x:v>311</x:v>
      </x:c>
      <x:c r="B1" s="266"/>
      <x:c r="C1" s="266"/>
      <x:c r="D1" s="266"/>
      <x:c r="E1" s="266"/>
    </x:row>
    <x:row r="2" spans="1:5" ht="17.9">
      <x:c r="A2" s="46" t="s">
        <x:v>273</x:v>
      </x:c>
      <x:c r="B2" s="45"/>
      <x:c r="C2" s="44"/>
      <x:c r="D2" s="44"/>
      <x:c r="E2" s="98" t="s">
        <x:v>241</x:v>
      </x:c>
    </x:row>
    <x:row r="3" spans="1:5" ht="24.95" customHeight="1">
      <x:c r="A3" s="95" t="s">
        <x:v>201</x:v>
      </x:c>
      <x:c r="B3" s="97" t="s">
        <x:v>277</x:v>
      </x:c>
      <x:c r="C3" s="95" t="s">
        <x:v>26</x:v>
      </x:c>
      <x:c r="D3" s="96" t="s">
        <x:v>283</x:v>
      </x:c>
      <x:c r="E3" s="95" t="s">
        <x:v>214</x:v>
      </x:c>
    </x:row>
    <x:row r="4" spans="1:5" ht="24.95" customHeight="1">
      <x:c r="A4" s="87" t="s">
        <x:v>276</x:v>
      </x:c>
      <x:c r="B4" s="92" t="s">
        <x:v>91</x:v>
      </x:c>
      <x:c r="C4" s="91">
        <x:v>3212532</x:v>
      </x:c>
      <x:c r="D4" s="93" t="s">
        <x:v>136</x:v>
      </x:c>
      <x:c r="E4" s="267" t="s">
        <x:v>298</x:v>
      </x:c>
    </x:row>
    <x:row r="5" spans="1:5" ht="24.95" customHeight="1">
      <x:c r="A5" s="87" t="s">
        <x:v>264</x:v>
      </x:c>
      <x:c r="B5" s="92" t="s">
        <x:v>90</x:v>
      </x:c>
      <x:c r="C5" s="91">
        <x:v>97833996</x:v>
      </x:c>
      <x:c r="D5" s="93" t="s">
        <x:v>142</x:v>
      </x:c>
      <x:c r="E5" s="268"/>
    </x:row>
    <x:row r="6" spans="1:5" ht="24.95" customHeight="1">
      <x:c r="A6" s="87" t="s">
        <x:v>266</x:v>
      </x:c>
      <x:c r="B6" s="92" t="s">
        <x:v>88</x:v>
      </x:c>
      <x:c r="C6" s="91">
        <x:v>2167200</x:v>
      </x:c>
      <x:c r="D6" s="88" t="s">
        <x:v>137</x:v>
      </x:c>
      <x:c r="E6" s="90"/>
    </x:row>
    <x:row r="7" spans="1:5" ht="24.95" customHeight="1">
      <x:c r="A7" s="87" t="s">
        <x:v>111</x:v>
      </x:c>
      <x:c r="B7" s="92" t="s">
        <x:v>93</x:v>
      </x:c>
      <x:c r="C7" s="91">
        <x:v>1027440</x:v>
      </x:c>
      <x:c r="D7" s="88" t="s">
        <x:v>139</x:v>
      </x:c>
      <x:c r="E7" s="90"/>
    </x:row>
    <x:row r="8" spans="1:5" ht="24.95" customHeight="1">
      <x:c r="A8" s="87" t="s">
        <x:v>257</x:v>
      </x:c>
      <x:c r="B8" s="92" t="s">
        <x:v>211</x:v>
      </x:c>
      <x:c r="C8" s="91">
        <x:v>600000</x:v>
      </x:c>
      <x:c r="D8" s="88"/>
      <x:c r="E8" s="90"/>
    </x:row>
    <x:row r="9" spans="1:5" ht="24.95" customHeight="1">
      <x:c r="A9" s="272" t="s">
        <x:v>208</x:v>
      </x:c>
      <x:c r="B9" s="272"/>
      <x:c r="C9" s="89">
        <x:f>SUM(C4:C8)</x:f>
        <x:v>104841168</x:v>
      </x:c>
      <x:c r="D9" s="100"/>
      <x:c r="E9" s="99"/>
    </x:row>
    <x:row r="10" spans="1:5" ht="11.25" customHeight="1">
      <x:c r="A10" s="191"/>
      <x:c r="B10" s="191"/>
      <x:c r="C10" s="193"/>
      <x:c r="D10" s="192"/>
      <x:c r="E10" s="192"/>
    </x:row>
    <x:row r="11" spans="1:5" ht="24.95" customHeight="1">
      <x:c r="A11" s="266" t="s">
        <x:v>122</x:v>
      </x:c>
      <x:c r="B11" s="266"/>
      <x:c r="C11" s="266"/>
      <x:c r="D11" s="266"/>
      <x:c r="E11" s="266"/>
    </x:row>
    <x:row r="12" spans="1:5" ht="24.95" customHeight="1">
      <x:c r="A12" s="46" t="s">
        <x:v>273</x:v>
      </x:c>
      <x:c r="B12" s="45"/>
      <x:c r="C12" s="44"/>
      <x:c r="D12" s="44"/>
      <x:c r="E12" s="98" t="s">
        <x:v>241</x:v>
      </x:c>
    </x:row>
    <x:row r="13" spans="1:5" ht="24.95" customHeight="1">
      <x:c r="A13" s="95" t="s">
        <x:v>201</x:v>
      </x:c>
      <x:c r="B13" s="97" t="s">
        <x:v>277</x:v>
      </x:c>
      <x:c r="C13" s="95" t="s">
        <x:v>26</x:v>
      </x:c>
      <x:c r="D13" s="96" t="s">
        <x:v>283</x:v>
      </x:c>
      <x:c r="E13" s="95" t="s">
        <x:v>214</x:v>
      </x:c>
    </x:row>
    <x:row r="14" spans="1:5" ht="24.95" customHeight="1">
      <x:c r="A14" s="87" t="s">
        <x:v>34</x:v>
      </x:c>
      <x:c r="B14" s="92" t="s">
        <x:v>104</x:v>
      </x:c>
      <x:c r="C14" s="91">
        <x:v>810000</x:v>
      </x:c>
      <x:c r="D14" s="93" t="s">
        <x:v>146</x:v>
      </x:c>
      <x:c r="E14" s="90"/>
    </x:row>
    <x:row r="15" spans="1:5" ht="73.05">
      <x:c r="A15" s="87" t="s">
        <x:v>270</x:v>
      </x:c>
      <x:c r="B15" s="92" t="s">
        <x:v>113</x:v>
      </x:c>
      <x:c r="C15" s="91">
        <x:v>11916000</x:v>
      </x:c>
      <x:c r="D15" s="94" t="s">
        <x:v>309</x:v>
      </x:c>
      <x:c r="E15" s="87" t="s">
        <x:v>167</x:v>
      </x:c>
    </x:row>
    <x:row r="16" spans="1:5" ht="18.75" customHeight="1">
      <x:c r="A16" s="87" t="s">
        <x:v>299</x:v>
      </x:c>
      <x:c r="B16" s="92" t="s">
        <x:v>85</x:v>
      </x:c>
      <x:c r="C16" s="91">
        <x:v>765000</x:v>
      </x:c>
      <x:c r="D16" s="94" t="s">
        <x:v>126</x:v>
      </x:c>
      <x:c r="E16" s="87"/>
    </x:row>
    <x:row r="17" spans="1:5" ht="24.95" customHeight="1">
      <x:c r="A17" s="87" t="s">
        <x:v>58</x:v>
      </x:c>
      <x:c r="B17" s="92" t="s">
        <x:v>105</x:v>
      </x:c>
      <x:c r="C17" s="91">
        <x:v>1656000</x:v>
      </x:c>
      <x:c r="D17" s="93" t="s">
        <x:v>124</x:v>
      </x:c>
      <x:c r="E17" s="90"/>
    </x:row>
    <x:row r="18" spans="1:5" ht="24.95" customHeight="1">
      <x:c r="A18" s="87" t="s">
        <x:v>217</x:v>
      </x:c>
      <x:c r="B18" s="92" t="s">
        <x:v>92</x:v>
      </x:c>
      <x:c r="C18" s="91">
        <x:v>4480000</x:v>
      </x:c>
      <x:c r="D18" s="88" t="s">
        <x:v>125</x:v>
      </x:c>
      <x:c r="E18" s="90" t="s">
        <x:v>237</x:v>
      </x:c>
    </x:row>
    <x:row r="19" spans="1:5" ht="24.95" customHeight="1">
      <x:c r="A19" s="87" t="s">
        <x:v>305</x:v>
      </x:c>
      <x:c r="B19" s="92" t="s">
        <x:v>75</x:v>
      </x:c>
      <x:c r="C19" s="91">
        <x:v>2000000</x:v>
      </x:c>
      <x:c r="D19" s="88"/>
      <x:c r="E19" s="90" t="s">
        <x:v>237</x:v>
      </x:c>
    </x:row>
    <x:row r="20" spans="1:5" ht="24.95" customHeight="1">
      <x:c r="A20" s="271" t="s">
        <x:v>208</x:v>
      </x:c>
      <x:c r="B20" s="271"/>
      <x:c r="C20" s="89">
        <x:f>SUM(C14:C19)</x:f>
        <x:v>21627000</x:v>
      </x:c>
      <x:c r="D20" s="88"/>
      <x:c r="E20" s="87"/>
    </x:row>
    <x:row r="21" spans="1:5" s="48" customFormat="1" ht="24.95" customHeight="1">
      <x:c r="A21" s="270" t="s">
        <x:v>199</x:v>
      </x:c>
      <x:c r="B21" s="270"/>
      <x:c r="C21" s="86">
        <x:f>C9+C20</x:f>
        <x:v>126468168</x:v>
      </x:c>
      <x:c r="D21" s="85"/>
      <x:c r="E21" s="84"/>
    </x:row>
    <x:row r="22" spans="1:3" ht="24.95" customHeight="1">
      <x:c r="A22" s="269" t="s">
        <x:v>132</x:v>
      </x:c>
      <x:c r="B22" s="269"/>
      <x:c r="C22" s="269"/>
    </x:row>
  </x:sheetData>
  <x:mergeCells count="7">
    <x:mergeCell ref="A1:E1"/>
    <x:mergeCell ref="E4:E5"/>
    <x:mergeCell ref="A22:C22"/>
    <x:mergeCell ref="A11:E11"/>
    <x:mergeCell ref="A21:B21"/>
    <x:mergeCell ref="A20:B20"/>
    <x:mergeCell ref="A9:B9"/>
  </x:mergeCells>
  <x:printOptions horizontalCentered="1" verticalCentered="1" headings="0" gridLines="0" gridLinesSet="1"/>
  <x:pageMargins left="0.708056" right="0.708056" top="0.747917" bottom="0.747917" header="0.314306" footer="0.314306"/>
  <x:pageSetup paperSize="9" scale="86" firstPageNumber="1" fitToWidth="1" fitToHeight="1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B1:I12"/>
  <x:sheetViews>
    <x:sheetView topLeftCell="A1" zoomScaleNormal="100" workbookViewId="0">
      <x:selection activeCell="G9" activeCellId="0" sqref="G9:G9"/>
    </x:sheetView>
  </x:sheetViews>
  <x:sheetFormatPr defaultRowHeight="13.35"/>
  <x:cols>
    <x:col min="1" max="1" width="6.25" style="33" customWidth="1"/>
    <x:col min="2" max="2" width="15.5" style="50" customWidth="1"/>
    <x:col min="3" max="3" width="17.75" style="51" customWidth="1"/>
    <x:col min="4" max="4" width="13.625" style="51" customWidth="1"/>
    <x:col min="5" max="5" width="10" style="50" customWidth="1"/>
    <x:col min="6" max="6" width="5.25" style="50" bestFit="1" customWidth="1"/>
    <x:col min="7" max="7" width="16.875" style="50" customWidth="1"/>
    <x:col min="8" max="8" width="27.25" style="50" customWidth="1"/>
    <x:col min="9" max="9" width="11.75" style="50" customWidth="1"/>
    <x:col min="10" max="256" width="10" style="50" customWidth="1"/>
    <x:col min="257" max="16384" width="9" style="33"/>
  </x:cols>
  <x:sheetData>
    <x:row r="1" spans="2:9" ht="29.25" customHeight="1">
      <x:c r="B1" s="273" t="s">
        <x:v>310</x:v>
      </x:c>
      <x:c r="C1" s="273"/>
      <x:c r="D1" s="273"/>
      <x:c r="E1" s="273"/>
      <x:c r="F1" s="273"/>
      <x:c r="G1" s="273"/>
      <x:c r="H1" s="273"/>
      <x:c r="I1" s="273"/>
    </x:row>
    <x:row r="2" spans="2:9" ht="27.75" customHeight="1">
      <x:c r="B2" s="82" t="s">
        <x:v>273</x:v>
      </x:c>
      <x:c r="C2" s="33"/>
      <x:c r="D2" s="79"/>
      <x:c r="E2" s="81"/>
      <x:c r="F2" s="80"/>
      <x:c r="G2" s="79"/>
      <x:c r="H2" s="78"/>
      <x:c r="I2" s="77" t="s">
        <x:v>241</x:v>
      </x:c>
    </x:row>
    <x:row r="3" spans="2:9" ht="27" customHeight="1">
      <x:c r="B3" s="280" t="s">
        <x:v>201</x:v>
      </x:c>
      <x:c r="C3" s="280"/>
      <x:c r="D3" s="74" t="s">
        <x:v>213</x:v>
      </x:c>
      <x:c r="E3" s="76" t="s">
        <x:v>252</x:v>
      </x:c>
      <x:c r="F3" s="75" t="s">
        <x:v>286</x:v>
      </x:c>
      <x:c r="G3" s="74" t="s">
        <x:v>26</x:v>
      </x:c>
      <x:c r="H3" s="73" t="s">
        <x:v>283</x:v>
      </x:c>
      <x:c r="I3" s="73" t="s">
        <x:v>214</x:v>
      </x:c>
    </x:row>
    <x:row r="4" spans="2:9" ht="27" customHeight="1">
      <x:c r="B4" s="281" t="s">
        <x:v>120</x:v>
      </x:c>
      <x:c r="C4" s="71" t="s">
        <x:v>236</x:v>
      </x:c>
      <x:c r="D4" s="70">
        <x:v>180007</x:v>
      </x:c>
      <x:c r="E4" s="69" t="s">
        <x:v>200</x:v>
      </x:c>
      <x:c r="F4" s="68">
        <x:v>72</x:v>
      </x:c>
      <x:c r="G4" s="62">
        <x:f>D4*F4*12</x:f>
        <x:v>155526048</x:v>
      </x:c>
      <x:c r="H4" s="72" t="s">
        <x:v>121</x:v>
      </x:c>
      <x:c r="I4" s="278" t="s">
        <x:v>66</x:v>
      </x:c>
    </x:row>
    <x:row r="5" spans="2:9" ht="27" customHeight="1">
      <x:c r="B5" s="282"/>
      <x:c r="C5" s="71" t="s">
        <x:v>171</x:v>
      </x:c>
      <x:c r="D5" s="70">
        <x:v>18309</x:v>
      </x:c>
      <x:c r="E5" s="69" t="s">
        <x:v>200</x:v>
      </x:c>
      <x:c r="F5" s="68">
        <x:v>72</x:v>
      </x:c>
      <x:c r="G5" s="62">
        <x:f>D5*F5*12</x:f>
        <x:v>15818976</x:v>
      </x:c>
      <x:c r="H5" s="72" t="s">
        <x:v>144</x:v>
      </x:c>
      <x:c r="I5" s="279"/>
    </x:row>
    <x:row r="6" spans="2:9" ht="27" customHeight="1">
      <x:c r="B6" s="282"/>
      <x:c r="C6" s="71" t="s">
        <x:v>282</x:v>
      </x:c>
      <x:c r="D6" s="70">
        <x:v>1980</x:v>
      </x:c>
      <x:c r="E6" s="69" t="s">
        <x:v>200</x:v>
      </x:c>
      <x:c r="F6" s="68">
        <x:v>72</x:v>
      </x:c>
      <x:c r="G6" s="62">
        <x:f>D6*F6*12</x:f>
        <x:v>1710720</x:v>
      </x:c>
      <x:c r="H6" s="72" t="s">
        <x:v>145</x:v>
      </x:c>
      <x:c r="I6" s="279"/>
    </x:row>
    <x:row r="7" spans="2:9" ht="27" customHeight="1">
      <x:c r="B7" s="276" t="s">
        <x:v>17</x:v>
      </x:c>
      <x:c r="C7" s="276"/>
      <x:c r="D7" s="160">
        <x:f>SUM(D4:D6)</x:f>
        <x:v>200296</x:v>
      </x:c>
      <x:c r="E7" s="59" t="s">
        <x:v>200</x:v>
      </x:c>
      <x:c r="F7" s="58"/>
      <x:c r="G7" s="57">
        <x:f>SUM(G4:G6)</x:f>
        <x:v>173055744</x:v>
      </x:c>
      <x:c r="H7" s="161" t="s">
        <x:v>123</x:v>
      </x:c>
      <x:c r="I7" s="279"/>
    </x:row>
    <x:row r="8" spans="2:9" ht="25.5" customHeight="1">
      <x:c r="B8" s="274" t="s">
        <x:v>44</x:v>
      </x:c>
      <x:c r="C8" s="274"/>
      <x:c r="D8" s="67">
        <x:v>28676</x:v>
      </x:c>
      <x:c r="E8" s="64" t="s">
        <x:v>211</x:v>
      </x:c>
      <x:c r="F8" s="63">
        <x:v>72</x:v>
      </x:c>
      <x:c r="G8" s="62">
        <x:f>D8*F8</x:f>
        <x:v>2064672</x:v>
      </x:c>
      <x:c r="H8" s="61" t="s">
        <x:v>79</x:v>
      </x:c>
      <x:c r="I8" s="66"/>
    </x:row>
    <x:row r="9" spans="2:9" ht="25.5" customHeight="1">
      <x:c r="B9" s="275" t="s">
        <x:v>98</x:v>
      </x:c>
      <x:c r="C9" s="275"/>
      <x:c r="D9" s="65">
        <x:v>29000</x:v>
      </x:c>
      <x:c r="E9" s="64" t="s">
        <x:v>204</x:v>
      </x:c>
      <x:c r="F9" s="63">
        <x:v>72</x:v>
      </x:c>
      <x:c r="G9" s="62">
        <x:f>D9*F9*2</x:f>
        <x:v>4176000</x:v>
      </x:c>
      <x:c r="H9" s="61" t="s">
        <x:v>74</x:v>
      </x:c>
      <x:c r="I9" s="55"/>
    </x:row>
    <x:row r="10" spans="2:9" ht="26.25" customHeight="1">
      <x:c r="B10" s="276" t="s">
        <x:v>17</x:v>
      </x:c>
      <x:c r="C10" s="276"/>
      <x:c r="D10" s="60"/>
      <x:c r="E10" s="59"/>
      <x:c r="F10" s="58"/>
      <x:c r="G10" s="57">
        <x:f>SUM(G8:G9)</x:f>
        <x:v>6240672</x:v>
      </x:c>
      <x:c r="H10" s="56"/>
      <x:c r="I10" s="55"/>
    </x:row>
    <x:row r="11" spans="2:9" ht="26.25" customHeight="1">
      <x:c r="B11" s="277" t="s">
        <x:v>221</x:v>
      </x:c>
      <x:c r="C11" s="277"/>
      <x:c r="D11" s="277"/>
      <x:c r="E11" s="277"/>
      <x:c r="F11" s="277"/>
      <x:c r="G11" s="54">
        <x:f>G7+G10</x:f>
        <x:v>179296416</x:v>
      </x:c>
      <x:c r="H11" s="53"/>
      <x:c r="I11" s="52"/>
    </x:row>
    <x:row r="12" spans="2:9" ht="30" customHeight="1">
      <x:c r="B12" s="269" t="s">
        <x:v>135</x:v>
      </x:c>
      <x:c r="C12" s="269"/>
      <x:c r="D12" s="269"/>
      <x:c r="E12" s="269"/>
      <x:c r="F12" s="269"/>
      <x:c r="G12" s="269"/>
      <x:c r="H12" s="269"/>
      <x:c r="I12" s="269"/>
    </x:row>
  </x:sheetData>
  <x:mergeCells count="10">
    <x:mergeCell ref="B12:I12"/>
    <x:mergeCell ref="B1:I1"/>
    <x:mergeCell ref="B8:C8"/>
    <x:mergeCell ref="B9:C9"/>
    <x:mergeCell ref="B10:C10"/>
    <x:mergeCell ref="B11:F11"/>
    <x:mergeCell ref="I4:I7"/>
    <x:mergeCell ref="B3:C3"/>
    <x:mergeCell ref="B7:C7"/>
    <x:mergeCell ref="B4:B6"/>
  </x:mergeCells>
  <x:printOptions horizontalCentered="1" verticalCentered="1" headings="0" gridLines="0" gridLinesSet="1"/>
  <x:pageMargins left="0.235556" right="0.235556" top="0.747917" bottom="0.747917" header="0.314306" footer="0.31430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E8"/>
  <x:sheetViews>
    <x:sheetView topLeftCell="A1" zoomScaleNormal="100" workbookViewId="0">
      <x:selection activeCell="D7" activeCellId="0" sqref="D7:D7"/>
    </x:sheetView>
  </x:sheetViews>
  <x:sheetFormatPr defaultRowHeight="13.35"/>
  <x:cols>
    <x:col min="1" max="1" width="20.875" style="33" customWidth="1"/>
    <x:col min="2" max="3" width="19.5" style="33" customWidth="1"/>
    <x:col min="4" max="4" width="45.125" style="33" customWidth="1"/>
    <x:col min="5" max="5" width="9.5" style="33" bestFit="1" customWidth="1"/>
    <x:col min="6" max="16384" width="9" style="33"/>
  </x:cols>
  <x:sheetData>
    <x:row r="1" spans="1:5" ht="17.9">
      <x:c r="A1" s="266" t="s">
        <x:v>312</x:v>
      </x:c>
      <x:c r="B1" s="266"/>
      <x:c r="C1" s="266"/>
      <x:c r="D1" s="266"/>
      <x:c r="E1" s="266"/>
    </x:row>
    <x:row r="2" spans="1:5" ht="17.9">
      <x:c r="A2" s="266"/>
      <x:c r="B2" s="266"/>
      <x:c r="C2" s="266"/>
      <x:c r="D2" s="266"/>
      <x:c r="E2" s="266"/>
    </x:row>
    <x:row r="3" spans="1:5" ht="17.9">
      <x:c r="A3" s="46" t="s">
        <x:v>273</x:v>
      </x:c>
      <x:c r="B3" s="45"/>
      <x:c r="C3" s="44"/>
      <x:c r="D3" s="44"/>
      <x:c r="E3" s="43" t="s">
        <x:v>241</x:v>
      </x:c>
    </x:row>
    <x:row r="4" spans="1:5" ht="30" customHeight="1">
      <x:c r="A4" s="40" t="s">
        <x:v>201</x:v>
      </x:c>
      <x:c r="B4" s="42" t="s">
        <x:v>277</x:v>
      </x:c>
      <x:c r="C4" s="40" t="s">
        <x:v>26</x:v>
      </x:c>
      <x:c r="D4" s="41" t="s">
        <x:v>283</x:v>
      </x:c>
      <x:c r="E4" s="40" t="s">
        <x:v>214</x:v>
      </x:c>
    </x:row>
    <x:row r="5" spans="1:5" ht="50.1" hidden="1" customHeight="1">
      <x:c r="A5" s="37" t="s">
        <x:v>256</x:v>
      </x:c>
      <x:c r="B5" s="39" t="s">
        <x:v>101</x:v>
      </x:c>
      <x:c r="C5" s="38">
        <x:v>0</x:v>
      </x:c>
      <x:c r="D5" s="37" t="s">
        <x:v>141</x:v>
      </x:c>
      <x:c r="E5" s="36" t="s">
        <x:v>226</x:v>
      </x:c>
    </x:row>
    <x:row r="6" spans="1:5" ht="50.1" customHeight="1">
      <x:c r="A6" s="37" t="s">
        <x:v>222</x:v>
      </x:c>
      <x:c r="B6" s="39" t="s">
        <x:v>109</x:v>
      </x:c>
      <x:c r="C6" s="38">
        <x:v>1800000</x:v>
      </x:c>
      <x:c r="D6" s="37" t="s">
        <x:v>138</x:v>
      </x:c>
      <x:c r="E6" s="36" t="s">
        <x:v>231</x:v>
      </x:c>
    </x:row>
    <x:row r="7" spans="1:5" ht="50.1" customHeight="1">
      <x:c r="A7" s="37" t="s">
        <x:v>279</x:v>
      </x:c>
      <x:c r="B7" s="39" t="s">
        <x:v>112</x:v>
      </x:c>
      <x:c r="C7" s="38">
        <x:v>2400000</x:v>
      </x:c>
      <x:c r="D7" s="37" t="s">
        <x:v>140</x:v>
      </x:c>
      <x:c r="E7" s="36" t="s">
        <x:v>226</x:v>
      </x:c>
    </x:row>
    <x:row r="8" spans="1:5" ht="50.1" customHeight="1">
      <x:c r="A8" s="283" t="s">
        <x:v>208</x:v>
      </x:c>
      <x:c r="B8" s="283"/>
      <x:c r="C8" s="35">
        <x:f>SUM(C5:C7)</x:f>
        <x:v>4200000</x:v>
      </x:c>
      <x:c r="E8" s="34" t="s">
        <x:v>168</x:v>
      </x:c>
    </x:row>
  </x:sheetData>
  <x:mergeCells count="3">
    <x:mergeCell ref="A8:B8"/>
    <x:mergeCell ref="A1:E1"/>
    <x:mergeCell ref="A2:E2"/>
  </x:mergeCells>
  <x:printOptions horizontalCentered="1" verticalCentered="1" headings="0" gridLines="0" gridLinesSet="1"/>
  <x:pageMargins left="0.235556" right="0.235556" top="0.747917" bottom="0.747917" header="0.314306" footer="0.31430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E6"/>
  <x:sheetViews>
    <x:sheetView topLeftCell="B1" zoomScaleNormal="100" workbookViewId="0">
      <x:selection activeCell="C14" activeCellId="0" sqref="C14:C14"/>
    </x:sheetView>
  </x:sheetViews>
  <x:sheetFormatPr defaultRowHeight="13.35"/>
  <x:cols>
    <x:col min="1" max="2" width="23.75" style="33" customWidth="1"/>
    <x:col min="3" max="3" width="33.875" style="33" bestFit="1" customWidth="1"/>
    <x:col min="4" max="4" width="18.375" style="33" customWidth="1"/>
    <x:col min="5" max="5" width="16.375" style="33" customWidth="1"/>
    <x:col min="6" max="16384" width="9" style="33"/>
  </x:cols>
  <x:sheetData>
    <x:row r="1" spans="1:5" ht="44.25" customHeight="1">
      <x:c r="A1" s="266" t="s">
        <x:v>133</x:v>
      </x:c>
      <x:c r="B1" s="266"/>
      <x:c r="C1" s="266"/>
      <x:c r="D1" s="266"/>
      <x:c r="E1" s="266"/>
    </x:row>
    <x:row r="2" spans="1:5" ht="17.9">
      <x:c r="A2" s="266"/>
      <x:c r="B2" s="266"/>
      <x:c r="C2" s="266"/>
      <x:c r="D2" s="266"/>
      <x:c r="E2" s="266"/>
    </x:row>
    <x:row r="3" spans="1:5" ht="17.9">
      <x:c r="A3" s="46" t="s">
        <x:v>273</x:v>
      </x:c>
      <x:c r="B3" s="46"/>
      <x:c r="C3" s="46"/>
      <x:c r="D3" s="44"/>
      <x:c r="E3" s="43" t="s">
        <x:v>241</x:v>
      </x:c>
    </x:row>
    <x:row r="4" spans="1:5" s="101" customFormat="1" ht="42" customHeight="1">
      <x:c r="A4" s="40" t="s">
        <x:v>267</x:v>
      </x:c>
      <x:c r="B4" s="40" t="s">
        <x:v>201</x:v>
      </x:c>
      <x:c r="C4" s="40" t="s">
        <x:v>210</x:v>
      </x:c>
      <x:c r="D4" s="40" t="s">
        <x:v>26</x:v>
      </x:c>
      <x:c r="E4" s="40" t="s">
        <x:v>214</x:v>
      </x:c>
    </x:row>
    <x:row r="5" spans="1:5" s="101" customFormat="1" ht="42" customHeight="1">
      <x:c r="A5" s="162" t="s">
        <x:v>235</x:v>
      </x:c>
      <x:c r="B5" s="37" t="s">
        <x:v>165</x:v>
      </x:c>
      <x:c r="C5" s="37" t="s">
        <x:v>89</x:v>
      </x:c>
      <x:c r="D5" s="38">
        <x:v>41420000</x:v>
      </x:c>
      <x:c r="E5" s="36"/>
    </x:row>
    <x:row r="6" spans="1:5" s="101" customFormat="1" ht="42" customHeight="1">
      <x:c r="A6" s="284" t="s">
        <x:v>3</x:v>
      </x:c>
      <x:c r="B6" s="284"/>
      <x:c r="C6" s="284"/>
      <x:c r="D6" s="35">
        <x:f>SUM(D5:D5)</x:f>
        <x:v>41420000</x:v>
      </x:c>
      <x:c r="E6" s="34"/>
    </x:row>
  </x:sheetData>
  <x:mergeCells count="3">
    <x:mergeCell ref="A1:E1"/>
    <x:mergeCell ref="A2:E2"/>
    <x:mergeCell ref="A6:C6"/>
  </x:mergeCells>
  <x:printOptions horizontalCentered="1" verticalCentered="1" headings="0" gridLines="0" gridLinesSet="1"/>
  <x:pageMargins left="0.747917" right="0.747917" top="0.984167" bottom="0.984167" header="0.511806" footer="0.51180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A1"/>
  <x:sheetViews>
    <x:sheetView topLeftCell="A1" zoomScaleNormal="100" workbookViewId="0">
      <x:selection activeCell="J11" activeCellId="0" sqref="J11:J11"/>
    </x:sheetView>
  </x:sheetViews>
  <x:sheetFormatPr defaultRowHeight="16.4"/>
  <x:sheetData/>
  <x:pageMargins left="0.748056" right="0.748056" top="0.984306" bottom="0.984306" header="0.511806" footer="0.51180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운영비</vt:lpstr>
      <vt:lpstr>생계비</vt:lpstr>
      <vt:lpstr>기타보조수입</vt:lpstr>
      <vt:lpstr>기능보강</vt:lpstr>
      <vt:lpstr>Sheet11</vt:lpstr>
    </vt:vector>
  </ep:TitlesOfParts>
  <ep:AppVersion>8.5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성애원</cp:lastModifiedBy>
  <cp:revision>90</cp:revision>
  <cp:lastPrinted>2014-12-22T02:59:18.111</cp:lastPrinted>
  <dcterms:created xsi:type="dcterms:W3CDTF">2013-12-12T01:03:00.000</dcterms:created>
  <dcterms:modified xsi:type="dcterms:W3CDTF">2014-12-22T03:01:12.334</dcterms:modified>
</cp:coreProperties>
</file>